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LKT\Dropbox\KPMG\Engagement\2019-09 프랑스\"/>
    </mc:Choice>
  </mc:AlternateContent>
  <bookViews>
    <workbookView xWindow="16740" yWindow="0" windowWidth="27870" windowHeight="13080"/>
  </bookViews>
  <sheets>
    <sheet name="A&amp;R" sheetId="4" r:id="rId1"/>
    <sheet name="CF(M)" sheetId="5" r:id="rId2"/>
    <sheet name="CF(H)" sheetId="12" r:id="rId3"/>
    <sheet name="reference" sheetId="13" r:id="rId4"/>
    <sheet name="note" sheetId="7" state="hidden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_______________a1" hidden="1">{"Assump",#N/A,TRUE,"Proforma";"first",#N/A,TRUE,"Proforma";"second",#N/A,TRUE,"Proforma";"lease1",#N/A,TRUE,"Proforma";"lease2",#N/A,TRUE,"Proforma"}</definedName>
    <definedName name="______________a1" hidden="1">{"Assump",#N/A,TRUE,"Proforma";"first",#N/A,TRUE,"Proforma";"second",#N/A,TRUE,"Proforma";"lease1",#N/A,TRUE,"Proforma";"lease2",#N/A,TRUE,"Proforma"}</definedName>
    <definedName name="_____________a1" hidden="1">{"Assump",#N/A,TRUE,"Proforma";"first",#N/A,TRUE,"Proforma";"second",#N/A,TRUE,"Proforma";"lease1",#N/A,TRUE,"Proforma";"lease2",#N/A,TRUE,"Proforma"}</definedName>
    <definedName name="____________a1" hidden="1">{"Assump",#N/A,TRUE,"Proforma";"first",#N/A,TRUE,"Proforma";"second",#N/A,TRUE,"Proforma";"lease1",#N/A,TRUE,"Proforma";"lease2",#N/A,TRUE,"Proforma"}</definedName>
    <definedName name="___________a1" hidden="1">{"Assump",#N/A,TRUE,"Proforma";"first",#N/A,TRUE,"Proforma";"second",#N/A,TRUE,"Proforma";"lease1",#N/A,TRUE,"Proforma";"lease2",#N/A,TRUE,"Proforma"}</definedName>
    <definedName name="__________a1" hidden="1">{"Assump",#N/A,TRUE,"Proforma";"first",#N/A,TRUE,"Proforma";"second",#N/A,TRUE,"Proforma";"lease1",#N/A,TRUE,"Proforma";"lease2",#N/A,TRUE,"Proforma"}</definedName>
    <definedName name="________a1" hidden="1">{"Assump",#N/A,TRUE,"Proforma";"first",#N/A,TRUE,"Proforma";"second",#N/A,TRUE,"Proforma";"lease1",#N/A,TRUE,"Proforma";"lease2",#N/A,TRUE,"Proforma"}</definedName>
    <definedName name="_______a1" hidden="1">{"Assump",#N/A,TRUE,"Proforma";"first",#N/A,TRUE,"Proforma";"second",#N/A,TRUE,"Proforma";"lease1",#N/A,TRUE,"Proforma";"lease2",#N/A,TRUE,"Proforma"}</definedName>
    <definedName name="_____a1" hidden="1">{"Assump",#N/A,TRUE,"Proforma";"first",#N/A,TRUE,"Proforma";"second",#N/A,TRUE,"Proforma";"lease1",#N/A,TRUE,"Proforma";"lease2",#N/A,TRUE,"Proforma"}</definedName>
    <definedName name="____a1" hidden="1">{"Assump",#N/A,TRUE,"Proforma";"first",#N/A,TRUE,"Proforma";"second",#N/A,TRUE,"Proforma";"lease1",#N/A,TRUE,"Proforma";"lease2",#N/A,TRUE,"Proforma"}</definedName>
    <definedName name="___a1" hidden="1">{"Assump",#N/A,TRUE,"Proforma";"first",#N/A,TRUE,"Proforma";"second",#N/A,TRUE,"Proforma";"lease1",#N/A,TRUE,"Proforma";"lease2",#N/A,TRUE,"Proforma"}</definedName>
    <definedName name="__123Graph_A" hidden="1">[1]tables_graphs!$H$12:$H$22</definedName>
    <definedName name="__123Graph_B" hidden="1">[1]tables_graphs!$K$12:$K$22</definedName>
    <definedName name="__123Graph_X" hidden="1">[1]tables_graphs!$A$12:$A$22</definedName>
    <definedName name="__a1" hidden="1">{"Assump",#N/A,TRUE,"Proforma";"first",#N/A,TRUE,"Proforma";"second",#N/A,TRUE,"Proforma";"lease1",#N/A,TRUE,"Proforma";"lease2",#N/A,TRUE,"Proforma"}</definedName>
    <definedName name="_1__123Graph_ACHART_1" localSheetId="2" hidden="1">'[2]Rent Roll'!#REF!</definedName>
    <definedName name="_1__123Graph_ACHART_1" hidden="1">'[2]Rent Roll'!#REF!</definedName>
    <definedName name="_10__123Graph_XCHART_2" hidden="1">[3]A!$D$171:$D$177</definedName>
    <definedName name="_12__123Graph_BCHART_2A" hidden="1">'[4]WATER RATES'!$E$9:$E$29</definedName>
    <definedName name="_15__123Graph_XCHART_1A" hidden="1">'[4]WATER RATES'!$B$9:$B$31</definedName>
    <definedName name="_18__123Graph_XCHART_2A" hidden="1">'[4]WATER RATES'!$A$9:$A$28</definedName>
    <definedName name="_2__123Graph_ACHART_1" localSheetId="2" hidden="1">'[2]Rent Roll'!#REF!</definedName>
    <definedName name="_2__123Graph_ACHART_1" hidden="1">'[2]Rent Roll'!#REF!</definedName>
    <definedName name="_2__123Graph_ACHART_2" hidden="1">[3]A!$E$171:$E$177</definedName>
    <definedName name="_3__123Graph_ACHART_1A" hidden="1">'[4]WATER RATES'!$C$9:$C$31</definedName>
    <definedName name="_3__123Graph_BCHART_1" hidden="1">[5]A!$E$135:$E$141</definedName>
    <definedName name="_4__123Graph_ACHART_2" hidden="1">[3]A!$E$171:$E$177</definedName>
    <definedName name="_4__123Graph_XCHART_1" hidden="1">'[6]REITs &amp; S&amp;P'!$D$11:$D$31</definedName>
    <definedName name="_5__123Graph_XCHART_2" hidden="1">[3]A!$D$171:$D$177</definedName>
    <definedName name="_6__123Graph_ACHART_2A" hidden="1">'[4]WATER RATES'!$C$9:$C$29</definedName>
    <definedName name="_6__123Graph_BCHART_1" hidden="1">[5]A!$E$135:$E$141</definedName>
    <definedName name="_8__123Graph_XCHART_1" hidden="1">'[6]REITs &amp; S&amp;P'!$D$11:$D$31</definedName>
    <definedName name="_9__123Graph_BCHART_1A" hidden="1">'[4]WATER RATES'!$E$9:$E$31</definedName>
    <definedName name="_a1" hidden="1">{"Assump",#N/A,TRUE,"Proforma";"first",#N/A,TRUE,"Proforma";"second",#N/A,TRUE,"Proforma";"lease1",#N/A,TRUE,"Proforma";"lease2",#N/A,TRUE,"Proforma"}</definedName>
    <definedName name="_Dist_Values" localSheetId="2" hidden="1">'[7]MN T.B.'!#REF!</definedName>
    <definedName name="_Dist_Values" hidden="1">'[7]MN T.B.'!#REF!</definedName>
    <definedName name="_Fill" localSheetId="2" hidden="1">#REF!</definedName>
    <definedName name="_Fill" hidden="1">#REF!</definedName>
    <definedName name="_xlnm._FilterDatabase" localSheetId="2" hidden="1">'CF(H)'!$A$8:$S$8</definedName>
    <definedName name="_xlnm._FilterDatabase" localSheetId="1" hidden="1">'CF(M)'!$A$8:$AE$8</definedName>
    <definedName name="_xlnm._FilterDatabase" hidden="1">#REF!</definedName>
    <definedName name="_Key1" localSheetId="2" hidden="1">[8]RENTROLL!#REF!</definedName>
    <definedName name="_Key1" hidden="1">[8]RENTROLL!#REF!</definedName>
    <definedName name="_Key2" localSheetId="2" hidden="1">#REF!</definedName>
    <definedName name="_Key2" hidden="1">#REF!</definedName>
    <definedName name="_mg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Order1" hidden="1">0</definedName>
    <definedName name="_Order2" hidden="1">255</definedName>
    <definedName name="_Sort" localSheetId="2" hidden="1">[8]RENTROLL!#REF!</definedName>
    <definedName name="_Sort" hidden="1">[8]RENTROLL!#REF!</definedName>
    <definedName name="_Table1_In1" hidden="1">[5]A!$F$60</definedName>
    <definedName name="_Table1_Out" hidden="1">[5]A!$C$134:$E$141</definedName>
    <definedName name="_Table2_Out" localSheetId="2" hidden="1">#REF!</definedName>
    <definedName name="_Table2_Out" hidden="1">#REF!</definedName>
    <definedName name="a" hidden="1">{"Output-BaseYear",#N/A,FALSE,"Output"}</definedName>
    <definedName name="aa" hidden="1">'[9]Projected Occupancy'!$A$280:$L$385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b" hidden="1">{#N/A,#N/A,TRUE,"Ericsson Stadium PCD ";#N/A,#N/A,TRUE,"Ericsson Stadium IOR"}</definedName>
    <definedName name="ab_condo" hidden="1">{#N/A,#N/A,TRUE,"Ericsson Stadium PCD ";#N/A,#N/A,TRUE,"Ericsson Stadium IOR"}</definedName>
    <definedName name="Access_Button" hidden="1">"Loan_Front_End_Input_List"</definedName>
    <definedName name="AccessDatabase" hidden="1">"\\Tc-atl-2\investment\Office &amp; Industrial\Principal Capital\Southhall\Southhall Center.mdb"</definedName>
    <definedName name="anscount" hidden="1">1</definedName>
    <definedName name="asd" localSheetId="2" hidden="1">#REF!</definedName>
    <definedName name="asd" hidden="1">#REF!</definedName>
    <definedName name="asdfasdfs" hidden="1">{#N/A,#N/A,FALSE,"Matrix";#N/A,#N/A,FALSE,"Cash Flow";#N/A,#N/A,FALSE,"10 Year Cost Analysis"}</definedName>
    <definedName name="AssumptionsA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aveparkcopy" hidden="1">{"View1",#N/A,FALSE,"Sheet1";"View2",#N/A,FALSE,"Sheet1"}</definedName>
    <definedName name="b" hidden="1">{"Assump",#N/A,TRUE,"Proforma";"first",#N/A,TRUE,"Proforma";"second",#N/A,TRUE,"Proforma";"lease1",#N/A,TRUE,"Proforma";"lease2",#N/A,TRUE,"Proforma"}</definedName>
    <definedName name="BadLink" localSheetId="2" hidden="1">#REF!</definedName>
    <definedName name="BadLink" hidden="1">#REF!</definedName>
    <definedName name="bdcopy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bdinvestor" hidden="1">{"View1",#N/A,FALSE,"Sheet1";"View2",#N/A,FALSE,"Sheet1"}</definedName>
    <definedName name="Capital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cb_sChart41E9A35_opts" hidden="1">"1, 9, 1, False, 2, False, False, , 0, False, True, 1, 1"</definedName>
    <definedName name="CIQWBGuid" hidden="1">"afbcf0de-0726-440a-a81b-ab6b934c6a9e"</definedName>
    <definedName name="copyall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copymondayjv" hidden="1">{"View1",#N/A,FALSE,"Sheet1";"View2",#N/A,FALSE,"Sheet1"}</definedName>
    <definedName name="data" hidden="1">{"data",#N/A,FALSE,"INPUT"}</definedName>
    <definedName name="DATA_01" localSheetId="2" hidden="1">#REF!</definedName>
    <definedName name="DATA_01" hidden="1">#REF!</definedName>
    <definedName name="DATA_01_a" localSheetId="2" hidden="1">#REF!</definedName>
    <definedName name="DATA_01_a" hidden="1">#REF!</definedName>
    <definedName name="dddddd" hidden="1">{#N/A,#N/A,FALSE,"CAPREIT"}</definedName>
    <definedName name="ddddddd" hidden="1">{#N/A,#N/A,FALSE,"CAPREIT"}</definedName>
    <definedName name="DELME" hidden="1">{#N/A,#N/A,FALSE,"A";#N/A,#N/A,FALSE,"C"}</definedName>
    <definedName name="DELME_condo" hidden="1">{#N/A,#N/A,FALSE,"A";#N/A,#N/A,FALSE,"C"}</definedName>
    <definedName name="DELME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3" hidden="1">{#N/A,#N/A,FALSE,"Common Area Accrual";#N/A,#N/A,FALSE,"Unit One LaSalle";#N/A,#N/A,FALSE,"Unit One CW";#N/A,#N/A,FALSE,"Unit One LaSallle + C &amp; W";#N/A,#N/A,FALSE,"Consolidated Accrual"}</definedName>
    <definedName name="DELME3_Condo" hidden="1">{#N/A,#N/A,FALSE,"Common Area Accrual";#N/A,#N/A,FALSE,"Unit One LaSalle";#N/A,#N/A,FALSE,"Unit One CW";#N/A,#N/A,FALSE,"Unit One LaSallle + C &amp; W";#N/A,#N/A,FALSE,"Consolidated Accrual"}</definedName>
    <definedName name="DELME4" hidden="1">{#N/A,#N/A,FALSE,"399 Park Var";#N/A,#N/A,FALSE,"PK NOTES"}</definedName>
    <definedName name="DELME4_Condo" hidden="1">{#N/A,#N/A,FALSE,"399 Park Var";#N/A,#N/A,FALSE,"PK NOTES"}</definedName>
    <definedName name="DELME5" hidden="1">{#N/A,#N/A,FALSE,"Expense Detail ";#N/A,#N/A,FALSE,"Worksheet";#N/A,#N/A,FALSE,"Audit";#N/A,#N/A,FALSE,"Exclusions";#N/A,#N/A,FALSE,"Variance";#N/A,#N/A,FALSE,"Reconciliation"}</definedName>
    <definedName name="DELME5_Condo" hidden="1">{#N/A,#N/A,FALSE,"Expense Detail ";#N/A,#N/A,FALSE,"Worksheet";#N/A,#N/A,FALSE,"Audit";#N/A,#N/A,FALSE,"Exclusions";#N/A,#N/A,FALSE,"Variance";#N/A,#N/A,FALSE,"Reconciliation"}</definedName>
    <definedName name="DELME7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e" localSheetId="2" hidden="1">'[2]Rent Roll'!#REF!</definedName>
    <definedName name="e" hidden="1">'[2]Rent Roll'!#REF!</definedName>
    <definedName name="ee" hidden="1">{"Assump",#N/A,TRUE,"Proforma";"first",#N/A,TRUE,"Proforma";"second",#N/A,TRUE,"Proforma";"lease1",#N/A,TRUE,"Proforma";"lease2",#N/A,TRUE,"Proforma"}</definedName>
    <definedName name="erasdf" hidden="1">{"Assump",#N/A,TRUE,"Proforma";"first",#N/A,TRUE,"Proforma";"second",#N/A,TRUE,"Proforma";"lease1",#N/A,TRUE,"Proforma";"lease2",#N/A,TRUE,"Proforma"}</definedName>
    <definedName name="ererg" hidden="1">{"Investor",#N/A,FALSE,"Model";"Property",#N/A,FALSE,"Model";"Incentive Taxes",#N/A,FALSE,"Model"}</definedName>
    <definedName name="erterg" localSheetId="2" hidden="1">#REF!</definedName>
    <definedName name="erterg" hidden="1">#REF!</definedName>
    <definedName name="fdfdfd" hidden="1">{#N/A,#N/A,FALSE,"CAPREIT"}</definedName>
    <definedName name="fdfdfdf" hidden="1">{#N/A,#N/A,FALSE,"CAPREIT"}</definedName>
    <definedName name="fill" localSheetId="2" hidden="1">#REF!</definedName>
    <definedName name="fill" hidden="1">#REF!</definedName>
    <definedName name="first_roll_year">'[10]Comm RR Yorkshire'!$BV$7:$BV$21</definedName>
    <definedName name="fldfjlsd" localSheetId="2" hidden="1">#REF!</definedName>
    <definedName name="fldfjlsd" hidden="1">#REF!</definedName>
    <definedName name="fourth_roll_year">'[10]Comm RR Yorkshire'!$CB$7:$CB$21</definedName>
    <definedName name="gdfga" localSheetId="2" hidden="1">#REF!</definedName>
    <definedName name="gdfga" hidden="1">#REF!</definedName>
    <definedName name="HMLkUp" hidden="1">'[11]Historic Market'!$BD$6:$BD$12</definedName>
    <definedName name="HMSeek" hidden="1">'[11]Historic Market'!$BD$13:$BD$13</definedName>
    <definedName name="hope" hidden="1">{#N/A,#N/A,FALSE,"LP Exp";#N/A,#N/A,FALSE,"Salary";#N/A,#N/A,FALSE,"Admin Exp";#N/A,#N/A,FALSE,"QTS Bud";#N/A,#N/A,FALSE,"Marketing"}</definedName>
    <definedName name="hope_condo" hidden="1">{#N/A,#N/A,FALSE,"LP Exp";#N/A,#N/A,FALSE,"Salary";#N/A,#N/A,FALSE,"Admin Exp";#N/A,#N/A,FALSE,"QTS Bud";#N/A,#N/A,FALSE,"Marketing"}</definedName>
    <definedName name="IHMConsultant" hidden="1">[11]Project!$C$15:$C$15</definedName>
    <definedName name="IHMFirstProjected" hidden="1">[11]Project!$C$10:$C$10</definedName>
    <definedName name="IHMLastHistoric" hidden="1">[11]Project!$C$12:$C$12</definedName>
    <definedName name="IHMLocation" hidden="1">[11]Project!$C$22:$C$22</definedName>
    <definedName name="IHMModelVersion" hidden="1">[11]Project!$C$19:$C$19</definedName>
    <definedName name="IHMNumRooms" hidden="1">[11]Project!$C$9:$C$9</definedName>
    <definedName name="IHMPrintCF1" localSheetId="2" hidden="1">#REF!</definedName>
    <definedName name="IHMPrintCF1" hidden="1">#REF!</definedName>
    <definedName name="IHMPrintMR1" localSheetId="2" hidden="1">#REF!</definedName>
    <definedName name="IHMPrintMR1" hidden="1">#REF!</definedName>
    <definedName name="IHMPrintMR2" localSheetId="2" hidden="1">#REF!</definedName>
    <definedName name="IHMPrintMR2" hidden="1">#REF!</definedName>
    <definedName name="IHMPrintPO1" hidden="1">'[11]Projected Occupancy'!$A$5:$M$97</definedName>
    <definedName name="IHMPrintPO2" hidden="1">'[11]Projected Occupancy'!$A$99:$AW$277</definedName>
    <definedName name="IHMPrintPO3" hidden="1">'[11]Projected Occupancy'!$A$280:$L$385</definedName>
    <definedName name="IHMPrintPR1" hidden="1">'[11]Projected Rate'!$A$3:$M$47</definedName>
    <definedName name="IHMPrintVAL1" localSheetId="2" hidden="1">#REF!</definedName>
    <definedName name="IHMPrintVAL1" hidden="1">#REF!</definedName>
    <definedName name="IHMPrintVAL2" localSheetId="2" hidden="1">#REF!</definedName>
    <definedName name="IHMPrintVAL2" hidden="1">#REF!</definedName>
    <definedName name="IHMProjectCity" hidden="1">[11]Project!$C$7:$C$7</definedName>
    <definedName name="IHMProjectName" hidden="1">[11]Project!$C$6:$C$6</definedName>
    <definedName name="IHMProjectState" hidden="1">[11]Project!$C$8:$C$8</definedName>
    <definedName name="IHMPropertyLocation" hidden="1">[11]Project!$C$21:$C$21</definedName>
    <definedName name="IHMReviewer" hidden="1">[11]Project!$C$14:$C$14</definedName>
    <definedName name="ilghd" hidden="1">{"Investor",#N/A,FALSE,"Model";"Property",#N/A,FALSE,"Model";"Incentive Taxes",#N/A,FALSE,"Model"}</definedName>
    <definedName name="IntroPrintArea" localSheetId="2" hidden="1">#REF!</definedName>
    <definedName name="IntroPrintArea" hidden="1">#REF!</definedName>
    <definedName name="IntroPrintArea_b" localSheetId="2" hidden="1">#REF!</definedName>
    <definedName name="IntroPrintArea_b" hidden="1">#REF!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RE_ASSETS" hidden="1">"c1628"</definedName>
    <definedName name="IQ_AD" hidden="1">"c7"</definedName>
    <definedName name="IQ_ADD_PAID_IN" hidden="1">"c1344"</definedName>
    <definedName name="IQ_ADDIN" hidden="1">"AUTO"</definedName>
    <definedName name="IQ_ADDITIONAL_NON_INT_INC_FDIC" hidden="1">"c6574"</definedName>
    <definedName name="IQ_ADJ_AVG_BANK_ASSETS" hidden="1">"c2671"</definedName>
    <definedName name="IQ_ADJUSTABLE_RATE_LOANS_FDIC" hidden="1">"c6375"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TER_TAX_INCOME_FDIC" hidden="1">"c6583"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ENSE_FDIC" hidden="1">"c6677"</definedName>
    <definedName name="IQ_AMORTIZATION" hidden="1">"c1591"</definedName>
    <definedName name="IQ_AMORTIZED_COST_FDIC" hidden="1">"c6426"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HELD_FDIC" hidden="1">"c6305"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AILABLE_FOR_SALE_FDIC" hidden="1">"c6409"</definedName>
    <definedName name="IQ_AVERAGE_ASSETS_FDIC" hidden="1">"c6362"</definedName>
    <definedName name="IQ_AVERAGE_ASSETS_QUART_FDIC" hidden="1">"c6363"</definedName>
    <definedName name="IQ_AVERAGE_EARNING_ASSETS_FDIC" hidden="1">"c6748"</definedName>
    <definedName name="IQ_AVERAGE_EQUITY_FDIC" hidden="1">"c6749"</definedName>
    <definedName name="IQ_AVERAGE_LOANS_FDIC" hidden="1">"c6750"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 hidden="1">"c5315"</definedName>
    <definedName name="IQ_AVG_BROKER_REC_REUT" hidden="1">"c3630"</definedName>
    <definedName name="IQ_AVG_DAILY_VOL" hidden="1">"c65"</definedName>
    <definedName name="IQ_AVG_EMPLOYEES" hidden="1">"c6019"</definedName>
    <definedName name="IQ_AVG_INDUSTRY_REC" hidden="1">"c4455"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MP_EMPLOYEES" hidden="1">"c6020"</definedName>
    <definedName name="IQ_AVG_TEV" hidden="1">"c84"</definedName>
    <definedName name="IQ_AVG_VOLUME" hidden="1">"c1346"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S_FOREIGN_COUNTRIES_TOTAL_DEPOSITS_FDIC" hidden="1">"c6475"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ROKERED_DEPOSITS_FDIC" hidden="1">"c6486"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REUT" hidden="1">"c6800"</definedName>
    <definedName name="IQ_CAL_Y" hidden="1">"c102"</definedName>
    <definedName name="IQ_CAL_Y_EST" hidden="1">"c6797"</definedName>
    <definedName name="IQ_CAL_Y_EST_REUT" hidden="1">"c6801"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IVIDENDS_NET_INCOME_FDIC" hidden="1">"c6738"</definedName>
    <definedName name="IQ_CASH_DUE_BANKS" hidden="1">"c1351"</definedName>
    <definedName name="IQ_CASH_EQUIV" hidden="1">"c118"</definedName>
    <definedName name="IQ_CASH_FINAN" hidden="1">"c119"</definedName>
    <definedName name="IQ_CASH_FLOW_ACT_OR_EST" hidden="1">"c4154"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OPER" hidden="1">"c6293"</definedName>
    <definedName name="IQ_CASH_INVEST" hidden="1">"c121"</definedName>
    <definedName name="IQ_CASH_OPER" hidden="1">"c122"</definedName>
    <definedName name="IQ_CASH_OPER_ACT_OR_EST" hidden="1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CE_FDIC" hidden="1">"c6296"</definedName>
    <definedName name="IQ_CDS_ASK" hidden="1">"c6027"</definedName>
    <definedName name="IQ_CDS_BID" hidden="1">"c6026"</definedName>
    <definedName name="IQ_CDS_CURRENCY" hidden="1">"c6031"</definedName>
    <definedName name="IQ_CDS_EVAL_DATE" hidden="1">"c6029"</definedName>
    <definedName name="IQ_CDS_MID" hidden="1">"c6028"</definedName>
    <definedName name="IQ_CDS_NAME" hidden="1">"c6034"</definedName>
    <definedName name="IQ_CDS_TERM" hidden="1">"c6030"</definedName>
    <definedName name="IQ_CDS_TYPE" hidden="1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MO_FDIC" hidden="1">"c6406"</definedName>
    <definedName name="IQ_COGS" hidden="1">"c175"</definedName>
    <definedName name="IQ_COLLECTION_DOMESTIC_FDIC" hidden="1">"c6387"</definedName>
    <definedName name="IQ_COMBINED_RATIO" hidden="1">"c176"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LOANS_NET_FDIC" hidden="1">"c6317"</definedName>
    <definedName name="IQ_COMMERCIAL_INDUSTRIAL_NET_CHARGE_OFFS_FDIC" hidden="1">"c6636"</definedName>
    <definedName name="IQ_COMMERCIAL_INDUSTRIAL_RECOVERIES_FDIC" hidden="1">"c6617"</definedName>
    <definedName name="IQ_COMMERCIAL_INDUSTRIAL_TOTAL_LOANS_FOREIGN_FDIC" hidden="1">"c6451"</definedName>
    <definedName name="IQ_COMMERCIAL_MORT" hidden="1">"c179"</definedName>
    <definedName name="IQ_COMMERCIAL_RE_CONSTRUCTION_LAND_DEV_FDIC" hidden="1">"c6526"</definedName>
    <definedName name="IQ_COMMERCIAL_RE_LOANS_FDIC" hidden="1">"c6312"</definedName>
    <definedName name="IQ_COMMISS_FEES" hidden="1">"c180"</definedName>
    <definedName name="IQ_COMMISSION_DEF" hidden="1">"c181"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DEV_LOANS_FDIC" hidden="1">"c6313"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OANS" hidden="1">"c222"</definedName>
    <definedName name="IQ_CONSUMER_LOANS" hidden="1">"c223"</definedName>
    <definedName name="IQ_CONTRACTS_OTHER_COMMODITIES_EQUITIES._FDIC" hidden="1">"c6522"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RE_CAPITAL_RATIO_FDIC" hidden="1">"c6745"</definedName>
    <definedName name="IQ_COST_BORROWING" hidden="1">"c2936"</definedName>
    <definedName name="IQ_COST_BORROWINGS" hidden="1">"c225"</definedName>
    <definedName name="IQ_COST_OF_FUNDING_ASSETS_FDIC" hidden="1">"c6725"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LINES_FDIC" hidden="1">"c6525"</definedName>
    <definedName name="IQ_CREDIT_CARD_LOANS_FDIC" hidden="1">"c6319"</definedName>
    <definedName name="IQ_CREDIT_CARD_NET_CHARGE_OFFS_FDIC" hidden="1">"c6654"</definedName>
    <definedName name="IQ_CREDIT_CARD_RECOVERIES_FDIC" hidden="1">"c6653"</definedName>
    <definedName name="IQ_CREDIT_LOSS_CF" hidden="1">"c232"</definedName>
    <definedName name="IQ_CREDIT_LOSS_PROVISION_NET_CHARGE_OFFS_FDIC" hidden="1">"c6734"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MAND_DEPOSITS_FDIC" hidden="1">"c6489"</definedName>
    <definedName name="IQ_DEPOSIT_ACCOUNTS_LESS_THAN_100K_FDIC" hidden="1">"c6494"</definedName>
    <definedName name="IQ_DEPOSIT_ACCOUNTS_MORE_THAN_100K_FDIC" hidden="1">"c6492"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FIN" hidden="1">"c321"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S_FDIC" hidden="1">"c6523"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PAYOUT" hidden="1">"c3005"</definedName>
    <definedName name="IQ_DISTRIBUTABLE_CASH_SHARE" hidden="1">"c3003"</definedName>
    <definedName name="IQ_DISTRIBUTABLE_CASH_SHARE_ACT_OR_EST" hidden="1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IVIDENDS_DECLARED_COMMON_FDIC" hidden="1">"c6659"</definedName>
    <definedName name="IQ_DIVIDENDS_DECLARED_PREFERRED_FDIC" hidden="1">"c6658"</definedName>
    <definedName name="IQ_DIVIDENDS_FDIC" hidden="1">"c6660"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URATION" hidden="1">"c2181"</definedName>
    <definedName name="IQ_EARNING_ASSET_YIELD" hidden="1">"c343"</definedName>
    <definedName name="IQ_EARNING_ASSETS_FDIC" hidden="1">"c6360"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REUT" hidden="1">"c5314"</definedName>
    <definedName name="IQ_EARNINGS_COVERAGE_NET_CHARGE_OFFS_FDIC" hidden="1">"c6735"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EQ_INC" hidden="1">"c3498"</definedName>
    <definedName name="IQ_EBIT_EQ_INC_EXCL_SBC" hidden="1">"c3502"</definedName>
    <definedName name="IQ_EBIT_EXCL_SBC" hidden="1">"c3082"</definedName>
    <definedName name="IQ_EBIT_GW_ACT_OR_EST" hidden="1">"c4306"</definedName>
    <definedName name="IQ_EBIT_INT" hidden="1">"c360"</definedName>
    <definedName name="IQ_EBIT_MARGIN" hidden="1">"c359"</definedName>
    <definedName name="IQ_EBIT_OVER_IE" hidden="1">"c1369"</definedName>
    <definedName name="IQ_EBIT_SBC_ACT_OR_EST" hidden="1">"c4316"</definedName>
    <definedName name="IQ_EBIT_SBC_GW_ACT_OR_EST" hidden="1">"c4320"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 hidden="1">"c3640"</definedName>
    <definedName name="IQ_EBITDA_EXCL_SBC" hidden="1">"c3081"</definedName>
    <definedName name="IQ_EBITDA_HIGH_EST" hidden="1">"c370"</definedName>
    <definedName name="IQ_EBITDA_HIGH_EST_REUT" hidden="1">"c3642"</definedName>
    <definedName name="IQ_EBITDA_INT" hidden="1">"c373"</definedName>
    <definedName name="IQ_EBITDA_LOW_EST" hidden="1">"c371"</definedName>
    <definedName name="IQ_EBITDA_LOW_EST_REUT" hidden="1">"c3643"</definedName>
    <definedName name="IQ_EBITDA_MARGIN" hidden="1">"c372"</definedName>
    <definedName name="IQ_EBITDA_MEDIAN_EST" hidden="1">"c1663"</definedName>
    <definedName name="IQ_EBITDA_MEDIAN_EST_REUT" hidden="1">"c3641"</definedName>
    <definedName name="IQ_EBITDA_NUM_EST" hidden="1">"c374"</definedName>
    <definedName name="IQ_EBITDA_NUM_EST_REUT" hidden="1">"c3644"</definedName>
    <definedName name="IQ_EBITDA_OVER_TOTAL_IE" hidden="1">"c1371"</definedName>
    <definedName name="IQ_EBITDA_SBC_ACT_OR_EST" hidden="1">"c4337"</definedName>
    <definedName name="IQ_EBITDA_STDDEV_EST" hidden="1">"c375"</definedName>
    <definedName name="IQ_EBITDA_STDDEV_EST_REUT" hidden="1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BC_ACT_OR_EST" hidden="1">"c4350"</definedName>
    <definedName name="IQ_EBT_SBC_GW_ACT_OR_EST" hidden="1">"c4354"</definedName>
    <definedName name="IQ_EBT_UTI" hidden="1">"c390"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FFICIENCY_RATIO_FDIC" hidden="1">"c6736"</definedName>
    <definedName name="IQ_EMPLOYEES" hidden="1">"c392"</definedName>
    <definedName name="IQ_ENTERPRISE_VALUE" hidden="1">"c1348"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EST" hidden="1">"c399"</definedName>
    <definedName name="IQ_EPS_EST_REUT" hidden="1">"c5453"</definedName>
    <definedName name="IQ_EPS_GW_EST" hidden="1">"c1737"</definedName>
    <definedName name="IQ_EPS_GW_EST_REUT" hidden="1">"c5389"</definedName>
    <definedName name="IQ_EPS_GW_HIGH_EST" hidden="1">"c1739"</definedName>
    <definedName name="IQ_EPS_GW_HIGH_EST_REUT" hidden="1">"c5391"</definedName>
    <definedName name="IQ_EPS_GW_LOW_EST" hidden="1">"c1740"</definedName>
    <definedName name="IQ_EPS_GW_LOW_EST_REUT" hidden="1">"c5392"</definedName>
    <definedName name="IQ_EPS_GW_MEDIAN_EST" hidden="1">"c1738"</definedName>
    <definedName name="IQ_EPS_GW_MEDIAN_EST_REUT" hidden="1">"c5390"</definedName>
    <definedName name="IQ_EPS_GW_NUM_EST" hidden="1">"c1741"</definedName>
    <definedName name="IQ_EPS_GW_NUM_EST_REUT" hidden="1">"c5393"</definedName>
    <definedName name="IQ_EPS_GW_STDDEV_EST" hidden="1">"c1742"</definedName>
    <definedName name="IQ_EPS_GW_STDDEV_EST_REUT" hidden="1">"c5394"</definedName>
    <definedName name="IQ_EPS_HIGH_EST" hidden="1">"c400"</definedName>
    <definedName name="IQ_EPS_HIGH_EST_REUT" hidden="1">"c5454"</definedName>
    <definedName name="IQ_EPS_LOW_EST" hidden="1">"c401"</definedName>
    <definedName name="IQ_EPS_LOW_EST_REUT" hidden="1">"c5455"</definedName>
    <definedName name="IQ_EPS_MEDIAN_EST" hidden="1">"c1661"</definedName>
    <definedName name="IQ_EPS_MEDIAN_EST_REUT" hidden="1">"c5456"</definedName>
    <definedName name="IQ_EPS_NORM" hidden="1">"c1902"</definedName>
    <definedName name="IQ_EPS_NORM_EST" hidden="1">"c2226"</definedName>
    <definedName name="IQ_EPS_NORM_EST_REUT" hidden="1">"c5326"</definedName>
    <definedName name="IQ_EPS_NORM_HIGH_EST" hidden="1">"c2228"</definedName>
    <definedName name="IQ_EPS_NORM_HIGH_EST_REUT" hidden="1">"c5328"</definedName>
    <definedName name="IQ_EPS_NORM_LOW_EST" hidden="1">"c2229"</definedName>
    <definedName name="IQ_EPS_NORM_LOW_EST_REUT" hidden="1">"c5329"</definedName>
    <definedName name="IQ_EPS_NORM_MEDIAN_EST" hidden="1">"c2227"</definedName>
    <definedName name="IQ_EPS_NORM_MEDIAN_EST_REUT" hidden="1">"c5327"</definedName>
    <definedName name="IQ_EPS_NORM_NUM_EST" hidden="1">"c2230"</definedName>
    <definedName name="IQ_EPS_NORM_NUM_EST_REUT" hidden="1">"c5330"</definedName>
    <definedName name="IQ_EPS_NORM_STDDEV_EST" hidden="1">"c2231"</definedName>
    <definedName name="IQ_EPS_NORM_STDDEV_EST_REUT" hidden="1">"c5331"</definedName>
    <definedName name="IQ_EPS_NUM_EST" hidden="1">"c402"</definedName>
    <definedName name="IQ_EPS_NUM_EST_REUT" hidden="1">"c5451"</definedName>
    <definedName name="IQ_EPS_REPORTED_EST" hidden="1">"c1744"</definedName>
    <definedName name="IQ_EPS_REPORTED_EST_REUT" hidden="1">"c5396"</definedName>
    <definedName name="IQ_EPS_REPORTED_HIGH_EST" hidden="1">"c1746"</definedName>
    <definedName name="IQ_EPS_REPORTED_HIGH_EST_REUT" hidden="1">"c5398"</definedName>
    <definedName name="IQ_EPS_REPORTED_LOW_EST" hidden="1">"c1747"</definedName>
    <definedName name="IQ_EPS_REPORTED_LOW_EST_REUT" hidden="1">"c5399"</definedName>
    <definedName name="IQ_EPS_REPORTED_MEDIAN_EST" hidden="1">"c1745"</definedName>
    <definedName name="IQ_EPS_REPORTED_MEDIAN_EST_REUT" hidden="1">"c5397"</definedName>
    <definedName name="IQ_EPS_REPORTED_NUM_EST" hidden="1">"c1748"</definedName>
    <definedName name="IQ_EPS_REPORTED_NUM_EST_REUT" hidden="1">"c5400"</definedName>
    <definedName name="IQ_EPS_REPORTED_STDDEV_EST" hidden="1">"c1749"</definedName>
    <definedName name="IQ_EPS_REPORTED_STDDEV_EST_REUT" hidden="1">"c5401"</definedName>
    <definedName name="IQ_EPS_SBC_ACT_OR_EST" hidden="1">"c4376"</definedName>
    <definedName name="IQ_EPS_SBC_GW_ACT_OR_EST" hidden="1">"c4380"</definedName>
    <definedName name="IQ_EPS_STDDEV_EST" hidden="1">"c403"</definedName>
    <definedName name="IQ_EPS_STDDEV_EST_REUT" hidden="1">"c5452"</definedName>
    <definedName name="IQ_EQUITY_AFFIL" hidden="1">"c1451"</definedName>
    <definedName name="IQ_EQUITY_CAPITAL_ASSETS_FDIC" hidden="1">"c6744"</definedName>
    <definedName name="IQ_EQUITY_FDIC" hidden="1">"c6353"</definedName>
    <definedName name="IQ_EQUITY_METHOD" hidden="1">"c404"</definedName>
    <definedName name="IQ_EQUITY_SECURITIES_FDIC" hidden="1">"c6304"</definedName>
    <definedName name="IQ_EQUITY_SECURITY_EXPOSURES_FDIC" hidden="1">"c6664"</definedName>
    <definedName name="IQ_EQV_OVER_BV" hidden="1">"c1596"</definedName>
    <definedName name="IQ_EQV_OVER_LTM_PRETAX_INC" hidden="1">"c1390"</definedName>
    <definedName name="IQ_ESOP_DEBT" hidden="1">"c1597"</definedName>
    <definedName name="IQ_EST_ACT_EPS" hidden="1">"c1648"</definedName>
    <definedName name="IQ_EST_ACT_EPS_GW" hidden="1">"c1743"</definedName>
    <definedName name="IQ_EST_ACT_EPS_GW_REUT" hidden="1">"c5395"</definedName>
    <definedName name="IQ_EST_ACT_EPS_NORM" hidden="1">"c2232"</definedName>
    <definedName name="IQ_EST_ACT_EPS_NORM_REUT" hidden="1">"c5332"</definedName>
    <definedName name="IQ_EST_ACT_EPS_REPORTED" hidden="1">"c1750"</definedName>
    <definedName name="IQ_EST_ACT_EPS_REPORTED_REUT" hidden="1">"c5402"</definedName>
    <definedName name="IQ_EST_CURRENCY" hidden="1">"c2140"</definedName>
    <definedName name="IQ_EST_CURRENCY_REUT" hidden="1">"c5437"</definedName>
    <definedName name="IQ_EST_DATE" hidden="1">"c1634"</definedName>
    <definedName name="IQ_EST_DATE_REUT" hidden="1">"c5438"</definedName>
    <definedName name="IQ_EST_EPS_DIFF" hidden="1">"c1864"</definedName>
    <definedName name="IQ_EST_EPS_GROWTH_1YR" hidden="1">"c1636"</definedName>
    <definedName name="IQ_EST_EPS_GROWTH_1YR_REUT" hidden="1">"c3646"</definedName>
    <definedName name="IQ_EST_EPS_GROWTH_5YR" hidden="1">"c1655"</definedName>
    <definedName name="IQ_EST_EPS_GROWTH_5YR_REUT" hidden="1">"c3633"</definedName>
    <definedName name="IQ_EST_EPS_GROWTH_Q_1YR" hidden="1">"c1641"</definedName>
    <definedName name="IQ_EST_EPS_GROWTH_Q_1YR_REUT" hidden="1">"c5410"</definedName>
    <definedName name="IQ_EST_EPS_GW_DIFF" hidden="1">"c1891"</definedName>
    <definedName name="IQ_EST_EPS_GW_DIFF_REUT" hidden="1">"c5429"</definedName>
    <definedName name="IQ_EST_EPS_GW_SURPRISE_PERCENT" hidden="1">"c1892"</definedName>
    <definedName name="IQ_EST_EPS_GW_SURPRISE_PERCENT_REUT" hidden="1">"c5430"</definedName>
    <definedName name="IQ_EST_EPS_NORM_DIFF" hidden="1">"c2247"</definedName>
    <definedName name="IQ_EST_EPS_NORM_DIFF_REUT" hidden="1">"c5411"</definedName>
    <definedName name="IQ_EST_EPS_NORM_SURPRISE_PERCENT" hidden="1">"c2248"</definedName>
    <definedName name="IQ_EST_EPS_NORM_SURPRISE_PERCENT_REUT" hidden="1">"c5412"</definedName>
    <definedName name="IQ_EST_EPS_REPORT_DIFF" hidden="1">"c1893"</definedName>
    <definedName name="IQ_EST_EPS_REPORT_DIFF_REUT" hidden="1">"c5431"</definedName>
    <definedName name="IQ_EST_EPS_REPORT_SURPRISE_PERCENT" hidden="1">"c1894"</definedName>
    <definedName name="IQ_EST_EPS_REPORT_SURPRISE_PERCENT_REUT" hidden="1">"c5432"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EXTRAORDINARY_GAINS_FDIC" hidden="1">"c6586"</definedName>
    <definedName name="IQ_FAIR_VALUE_FDIC" hidden="1">"c6427"</definedName>
    <definedName name="IQ_FARM_LOANS_NET_FDIC" hidden="1">"c6316"</definedName>
    <definedName name="IQ_FARM_LOANS_TOTAL_LOANS_FOREIGN_FDIC" hidden="1">"c6450"</definedName>
    <definedName name="IQ_FARMLAND_LOANS_FDIC" hidden="1">"c6314"</definedName>
    <definedName name="IQ_FDIC" hidden="1">"c417"</definedName>
    <definedName name="IQ_FED_FUNDS_PURCHASED_FDIC" hidden="1">"c6343"</definedName>
    <definedName name="IQ_FED_FUNDS_SOLD_FDIC" hidden="1">"c6307"</definedName>
    <definedName name="IQ_FEDFUNDS_SOLD" hidden="1">"c2256"</definedName>
    <definedName name="IQ_FFO" hidden="1">"c1574"</definedName>
    <definedName name="IQ_FFO_ADJ_ACT_OR_EST" hidden="1">"c4435"</definedName>
    <definedName name="IQ_FFO_PAYOUT_RATIO" hidden="1">"c3492"</definedName>
    <definedName name="IQ_FFO_SHARE_ACT_OR_EST" hidden="1">"c4446"</definedName>
    <definedName name="IQ_FH" hidden="1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NG_CASH" hidden="1">"c1405"</definedName>
    <definedName name="IQ_FINANCING_CASH_SUPPL" hidden="1">"c1406"</definedName>
    <definedName name="IQ_FINANCING_OBLIG_CURRENT" hidden="1">"c6190"</definedName>
    <definedName name="IQ_FINANCING_OBLIG_NON_CURRENT" hidden="1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REUT" hidden="1">"c6798"</definedName>
    <definedName name="IQ_FISCAL_Y" hidden="1">"c441"</definedName>
    <definedName name="IQ_FISCAL_Y_EST" hidden="1">"c6795"</definedName>
    <definedName name="IQ_FISCAL_Y_EST_REUT" hidden="1">"c6799"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LOAN_CHARG_OFFS_FDIC" hidden="1">"c6645"</definedName>
    <definedName name="IQ_FOREIGN_BANKS_NET_CHARGE_OFFS_FDIC" hidden="1">"c6647"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NONTRANSACTION_ACCOUNTS_FDIC" hidden="1">"c6549"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ULLY_INSURED_DEPOSITS_FDIC" hidden="1">"c6487"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SPOT_FDIC" hidden="1">"c6356"</definedName>
    <definedName name="IQ_FY" hidden="1">1000</definedName>
    <definedName name="IQ_GA_EXP" hidden="1">"c2241"</definedName>
    <definedName name="IQ_GAAP_BS" hidden="1">"c6789"</definedName>
    <definedName name="IQ_GAAP_CF" hidden="1">"c6790"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SALE_ASSETS_FDIC" hidden="1">"c6675"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NMA_FDIC" hidden="1">"c6398"</definedName>
    <definedName name="IQ_GOODWILL_FDIC" hidden="1">"c6334"</definedName>
    <definedName name="IQ_GOODWILL_IMPAIRMENT_FDIC" hidden="1">"c6678"</definedName>
    <definedName name="IQ_GOODWILL_INTAN_FDIC" hidden="1">"c6333"</definedName>
    <definedName name="IQ_GOODWILL_NET" hidden="1">"c1380"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DAYS_REV_OUT" hidden="1">"c5993"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SALARIES_PCT_REV" hidden="1">"c5970"</definedName>
    <definedName name="IQ_HC_SUPPLIES_PCT_REV" hidden="1">"c5971"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LD_MATURITY_FDIC" hidden="1">"c6408"</definedName>
    <definedName name="IQ_HIGH_TARGET_PRICE" hidden="1">"c1651"</definedName>
    <definedName name="IQ_HIGH_TARGET_PRICE_REUT" hidden="1">"c5317"</definedName>
    <definedName name="IQ_HIGHPRICE" hidden="1">"c545"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EARNED_FDIC" hidden="1">"c6359"</definedName>
    <definedName name="IQ_INCOME_TAXES_FDIC" hidden="1">"c6582"</definedName>
    <definedName name="IQ_INDIVIDUALS_CHARGE_OFFS_FDIC" hidden="1">"c6599"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UNDERWRITING_INCOME_FDIC" hidden="1">"c6671"</definedName>
    <definedName name="IQ_INT_BORROW" hidden="1">"c583"</definedName>
    <definedName name="IQ_INT_DEMAND_NOTES_FDIC" hidden="1">"c6567"</definedName>
    <definedName name="IQ_INT_DEPOSITS" hidden="1">"c584"</definedName>
    <definedName name="IQ_INT_DIV_INC" hidden="1">"c585"</definedName>
    <definedName name="IQ_INT_DOMESTIC_DEPOSITS_FDIC" hidden="1">"c6564"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FDIC" hidden="1">"c6569"</definedName>
    <definedName name="IQ_INT_EXP_UTI" hidden="1">"c592"</definedName>
    <definedName name="IQ_INT_FED_FUNDS_FDIC" hidden="1">"c6566"</definedName>
    <definedName name="IQ_INT_FOREIGN_DEPOSITS_FDIC" hidden="1">"c6565"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FED_FUNDS_FDIC" hidden="1">"c6561"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OTAL" hidden="1">"c598"</definedName>
    <definedName name="IQ_INT_INC_TOTAL_FDIC" hidden="1">"c6563"</definedName>
    <definedName name="IQ_INT_INC_TRADING_ACCOUNTS_FDIC" hidden="1">"c6560"</definedName>
    <definedName name="IQ_INT_INC_UTI" hidden="1">"c599"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_SUB_NOTES_FDIC" hidden="1">"c6568"</definedName>
    <definedName name="IQ_INTANGIBLES_NET" hidden="1">"c1407"</definedName>
    <definedName name="IQ_INTEREST_BEARING_BALANCES_FDIC" hidden="1">"c6371"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RATE_CONTRACTS_FDIC" hidden="1">"c6512"</definedName>
    <definedName name="IQ_INTEREST_RATE_EXPOSURES_FDIC" hidden="1">"c6662"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MENT_BANKING_OTHER_FEES_FDIC" hidden="1">"c6666"</definedName>
    <definedName name="IQ_IPRD" hidden="1">"c644"</definedName>
    <definedName name="IQ_IRA_KEOGH_ACCOUNTS_FDIC" hidden="1">"c6496"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ASE_FINANCING_RECEIVABLES_CHARGE_OFFS_FDIC" hidden="1">"c6602"</definedName>
    <definedName name="IQ_LEASE_FINANCING_RECEIVABLES_FDIC" hidden="1">"c6433"</definedName>
    <definedName name="IQ_LEASE_FINANCING_RECEIVABLES_NET_CHARGE_OFFS_FDIC" hidden="1">"c6640"</definedName>
    <definedName name="IQ_LEASE_FINANCING_RECEIVABLES_RECOVERIES_FDIC" hidden="1">"c6621"</definedName>
    <definedName name="IQ_LEASE_FINANCING_RECEIVABLES_TOTAL_LOANS_FOREIGN_FDIC" hidden="1">"c6449"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E_INSURANCE_ASSETS_FDIC" hidden="1">"c6372"</definedName>
    <definedName name="IQ_LIFOR" hidden="1">"c655"</definedName>
    <definedName name="IQ_LL" hidden="1">"c656"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CURRENT_LOANS_FDIC" hidden="1">"c6740"</definedName>
    <definedName name="IQ_LOAN_LOSSES_FDIC" hidden="1">"c6580"</definedName>
    <definedName name="IQ_LOAN_SERVICE_REV" hidden="1">"c658"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ITUTIONS_FDIC" hidden="1">"c6382"</definedName>
    <definedName name="IQ_LOANS_FOR_SALE" hidden="1">"c666"</definedName>
    <definedName name="IQ_LOANS_HELD_FOREIGN_FDIC" hidden="1">"c6315"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NET_FDIC" hidden="1">"c6327"</definedName>
    <definedName name="IQ_LOANS_LEASES_NET_UNEARNED_FDIC" hidden="1">"c6325"</definedName>
    <definedName name="IQ_LOANS_NOT_SECURED_RE_FDIC" hidden="1">"c6381"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URED_BY_RE_CHARGE_OFFS_FDIC" hidden="1">"c6588"</definedName>
    <definedName name="IQ_LOANS_SECURED_BY_RE_RECOVERIES_FDIC" hidden="1">"c6607"</definedName>
    <definedName name="IQ_LOANS_SECURED_NON_US_FDIC" hidden="1">"c6380"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 hidden="1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ACHINERY" hidden="1">"c711"</definedName>
    <definedName name="IQ_MAINT_CAPEX" hidden="1">"c2947"</definedName>
    <definedName name="IQ_MAINT_CAPEX_ACT_OR_EST" hidden="1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ATURITY_ONE_YEAR_LESS_FDIC" hidden="1">"c6425"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 hidden="1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 hidden="1">"c4048"</definedName>
    <definedName name="IQ_MM_ACCOUNT" hidden="1">"c743"</definedName>
    <definedName name="IQ_MONEY_MARKET_DEPOSIT_ACCOUNTS_FDIC" hidden="1">"c6553"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SERV_RIGHTS" hidden="1">"c2242"</definedName>
    <definedName name="IQ_MORTGAGE_SERVICING_FDIC" hidden="1">"c6335"</definedName>
    <definedName name="IQ_MTD" hidden="1">800000</definedName>
    <definedName name="IQ_MULTIFAMILY_RESIDENTIAL_LOANS_FDIC" hidden="1">"c6311"</definedName>
    <definedName name="IQ_NAMES_REVISION_DATE_" hidden="1">42437.9699884259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BNK" hidden="1">"c764"</definedName>
    <definedName name="IQ_NET_INT_INC_BNK_FDIC" hidden="1">"c6570"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OPERATING_INCOME_ASSETS_FDIC" hidden="1">"c6729"</definedName>
    <definedName name="IQ_NET_RENTAL_EXP_FN" hidden="1">"c780"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SBC_ACT_OR_EST" hidden="1">"c4474"</definedName>
    <definedName name="IQ_NI_SBC_GW_ACT_OR_EST" hidden="1">"c4478"</definedName>
    <definedName name="IQ_NI_SFAS" hidden="1">"c795"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EXP_FDIC" hidden="1">"c6579"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FDIC" hidden="1">"c6575"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PENSION_EXP" hidden="1">"c3000"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INTEREST_BEARING_BALANCES_FDIC" hidden="1">"c6394"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OME_EARNING_ASSETS_FDIC" hidden="1">"c6727"</definedName>
    <definedName name="IQ_NONMORTGAGE_SERVICING_FDIC" hidden="1">"c6336"</definedName>
    <definedName name="IQ_NONRECOURSE_DEBT" hidden="1">"c2550"</definedName>
    <definedName name="IQ_NONRECOURSE_DEBT_PCT" hidden="1">"c2551"</definedName>
    <definedName name="IQ_NONTRANSACTION_ACCOUNTS_FDIC" hidden="1">"c6552"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BLIGATIONS_OF_STATES_TOTAL_LOANS_FOREIGN_FDIC" hidden="1">"c6447"</definedName>
    <definedName name="IQ_OBLIGATIONS_STATES_FDIC" hidden="1">"c6431"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" hidden="1">"c6240"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OREIGN_FDIC" hidden="1">"c6460"</definedName>
    <definedName name="IQ_OREO_MULTI_FAMILY_RESIDENTIAL_FDIC" hidden="1">"c6455"</definedName>
    <definedName name="IQ_OTHER_ADJUST_GROSS_LOANS" hidden="1">"c859"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BORROWED_FUNDS_FDIC" hidden="1">"c6345"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OMESTIC_DEBT_SECURITIES_FDIC" hidden="1">"c6302"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SURANCE_FEES_FDIC" hidden="1">"c6672"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OANS" hidden="1">"c945"</definedName>
    <definedName name="IQ_OTHER_LOANS_CHARGE_OFFS_FDIC" hidden="1">"c6601"</definedName>
    <definedName name="IQ_OTHER_LOANS_FOREIGN_FDIC" hidden="1">"c6446"</definedName>
    <definedName name="IQ_OTHER_LOANS_LEASES_FDIC" hidden="1">"c6322"</definedName>
    <definedName name="IQ_OTHER_LOANS_NET_CHARGE_OFFS_FDIC" hidden="1">"c6639"</definedName>
    <definedName name="IQ_OTHER_LOANS_RECOVERIES_FDIC" hidden="1">"c6620"</definedName>
    <definedName name="IQ_OTHER_LOANS_TOTAL_FDIC" hidden="1">"c6432"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FDIC" hidden="1">"c6578"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AVINGS_DEPOSITS_FDIC" hidden="1">"c6554"</definedName>
    <definedName name="IQ_OTHER_STRIKE_PRICE_GRANTED" hidden="1">"c2692"</definedName>
    <definedName name="IQ_OTHER_TRANSACTIONS_FDIC" hidden="1">"c6504"</definedName>
    <definedName name="IQ_OTHER_UNDRAWN" hidden="1">"c2522"</definedName>
    <definedName name="IQ_OTHER_UNUSED_COMMITMENTS_FDIC" hidden="1">"c6530"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 hidden="1">"c4049"</definedName>
    <definedName name="IQ_PE_NORMALIZED" hidden="1">"c2207"</definedName>
    <definedName name="IQ_PE_RATIO" hidden="1">"c1610"</definedName>
    <definedName name="IQ_PEG_FWD" hidden="1">"c1863"</definedName>
    <definedName name="IQ_PEG_FWD_REUT" hidden="1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INSURED_FDIC" hidden="1">"c6374"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EDGED_SECURITIES_FDIC" hidden="1">"c6401"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FERRED_FDIC" hidden="1">"c6349"</definedName>
    <definedName name="IQ_PREMISES_EQUIPMENT_FDIC" hidden="1">"c6577"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RETURN_ASSETS_FDIC" hidden="1">"c6731"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 hidden="1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RCHASE_FOREIGN_CURRENCIES_FDIC" hidden="1">"c6513"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T_DATE_SCHEDULE" hidden="1">"c2483"</definedName>
    <definedName name="IQ_PUT_NOTIFICATION" hidden="1">"c2485"</definedName>
    <definedName name="IQ_PUT_PRICE_SCHEDULE" hidden="1">"c2484"</definedName>
    <definedName name="IQ_QTD" hidden="1">750000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FORECLOSURE_FDIC" hidden="1">"c6332"</definedName>
    <definedName name="IQ_RE_INVEST_FDIC" hidden="1">"c6331"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AL_ESTATE" hidden="1">"c1093"</definedName>
    <definedName name="IQ_REAL_ESTATE_ASSETS" hidden="1">"c1094"</definedName>
    <definedName name="IQ_RECOVERIES_1_4_FAMILY_LOANS_FDIC" hidden="1">"c6707"</definedName>
    <definedName name="IQ_RECOVERIES_AUTO_LOANS_FDIC" hidden="1">"c6701"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SHARE_ACT_OR_EST" hidden="1">"c4508"</definedName>
    <definedName name="IQ_REDEEM_PREF_STOCK" hidden="1">"c1417"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LATED_PLANS_FDIC" hidden="1">"c6320"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AINED_EARNINGS_AVERAGE_EQUITY_FDIC" hidden="1">"c6733"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DIC" hidden="1">"c6730"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DIC" hidden="1">"c6732"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 hidden="1">"c3639"</definedName>
    <definedName name="IQ_REV_UTI" hidden="1">"c1125"</definedName>
    <definedName name="IQ_REVALUATION_GAINS_FDIC" hidden="1">"c6428"</definedName>
    <definedName name="IQ_REVALUATION_LOSSES_FDIC" hidden="1">"c6429"</definedName>
    <definedName name="IQ_REVENUE" hidden="1">"c1422"</definedName>
    <definedName name="IQ_REVENUE_EST" hidden="1">"c1126"</definedName>
    <definedName name="IQ_REVENUE_EST_REUT" hidden="1">"c3634"</definedName>
    <definedName name="IQ_REVENUE_HIGH_EST" hidden="1">"c1127"</definedName>
    <definedName name="IQ_REVENUE_HIGH_EST_REUT" hidden="1">"c3636"</definedName>
    <definedName name="IQ_REVENUE_LOW_EST" hidden="1">"c1128"</definedName>
    <definedName name="IQ_REVENUE_LOW_EST_REUT" hidden="1">"c3637"</definedName>
    <definedName name="IQ_REVENUE_MEDIAN_EST" hidden="1">"c1662"</definedName>
    <definedName name="IQ_REVENUE_MEDIAN_EST_REUT" hidden="1">"c3635"</definedName>
    <definedName name="IQ_REVENUE_NUM_EST" hidden="1">"c1129"</definedName>
    <definedName name="IQ_REVENUE_NUM_EST_REUT" hidden="1">"c3638"</definedName>
    <definedName name="IQ_REVISION_DATE_" hidden="1">39638.781712963</definedName>
    <definedName name="IQ_RISK_ADJ_BANK_ASSETS" hidden="1">"c2670"</definedName>
    <definedName name="IQ_RISK_WEIGHTED_ASSETS_FDIC" hidden="1">"c6370"</definedName>
    <definedName name="IQ_SALARY" hidden="1">"c1130"</definedName>
    <definedName name="IQ_SALARY_FDIC" hidden="1">"c6576"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 hidden="1">"c5513"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NET_CHARGE_OFFS_FDIC" hidden="1">"c6631"</definedName>
    <definedName name="IQ_SECURED_FARMLAND_RECOVERIES_FDIC" hidden="1">"c6612"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ISSUED_STATES_FDIC" hidden="1">"c6300"</definedName>
    <definedName name="IQ_SECURITIES_LENT_FDIC" hidden="1">"c6532"</definedName>
    <definedName name="IQ_SECURITIES_UNDERWRITING_FDIC" hidden="1">"c6529"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FDIC" hidden="1">"c6572"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ES_NONTRANSACTION_ACCOUNTS_FDIC" hidden="1">"c6547"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TEGY_NOTE" hidden="1">"c6791"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RPLUS_FDIC" hidden="1">"c6351"</definedName>
    <definedName name="IQ_SVA" hidden="1">"c1214"</definedName>
    <definedName name="IQ_TARGET_PRICE_NUM" hidden="1">"c1653"</definedName>
    <definedName name="IQ_TARGET_PRICE_NUM_REUT" hidden="1">"c5319"</definedName>
    <definedName name="IQ_TARGET_PRICE_STDDEV" hidden="1">"c1654"</definedName>
    <definedName name="IQ_TARGET_PRICE_STDDEV_REUT" hidden="1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 hidden="1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 hidden="1">"c4051"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RISK_BASED_CAPITAL_RATIO_FDIC" hidden="1">"c6746"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ME_DEP" hidden="1">"c1230"</definedName>
    <definedName name="IQ_TIME_DEPOSITS_LESS_THAN_100K_FDIC" hidden="1">"c6465"</definedName>
    <definedName name="IQ_TIME_DEPOSITS_MORE_THAN_100K_FDIC" hidden="1">"c6470"</definedName>
    <definedName name="IQ_TODAY" hidden="1">0</definedName>
    <definedName name="IQ_TOT_ADJ_INC" hidden="1">"c1616"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FDIC" hidden="1">"c6339"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POSITS" hidden="1">"c1265"</definedName>
    <definedName name="IQ_TOTAL_DEPOSITS_FDIC" hidden="1">"c6342"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FDIC" hidden="1">"c6348"</definedName>
    <definedName name="IQ_TOTAL_LOANS" hidden="1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COVERIES_FDIC" hidden="1">"c6622"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RISK_BASED_CAPITAL_RATIO_FDIC" hidden="1">"c6747"</definedName>
    <definedName name="IQ_TOTAL_SECURITIES_FDIC" hidden="1">"c6306"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SAVINGS_DEPOSITS_FDIC" hidden="1">"c6498"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DIC" hidden="1">"c6328"</definedName>
    <definedName name="IQ_TRADING_CURRENCY" hidden="1">"c2212"</definedName>
    <definedName name="IQ_TRADING_LIABILITIES_FDIC" hidden="1">"c6344"</definedName>
    <definedName name="IQ_TRANSACTION_ACCOUNTS_FDIC" hidden="1">"c6544"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TREASURY_SECURITIES_FDIC" hidden="1">"c6298"</definedName>
    <definedName name="IQ_UTIL_PPE_NET" hidden="1">"c1620"</definedName>
    <definedName name="IQ_UTIL_REV" hidden="1">"c2091"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C_REVENUE_FDIC" hidden="1">"c6667"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XDIV_DATE" hidden="1">"c2104"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j5r6yju" hidden="1">{"Investor",#N/A,FALSE,"Model";"Property",#N/A,FALSE,"Model";"Incentive Taxes",#N/A,FALSE,"Model"}</definedName>
    <definedName name="jdstryj" hidden="1">{"Investor",#N/A,FALSE,"Model";"Property",#N/A,FALSE,"Model";"Incentive Taxes",#N/A,FALSE,"Model"}</definedName>
    <definedName name="jdtyjs" hidden="1">{"Investor",#N/A,FALSE,"Model";"Property",#N/A,FALSE,"Model";"Incentive Taxes",#N/A,FALSE,"Model"}</definedName>
    <definedName name="jrtyhdf" hidden="1">{"Investor",#N/A,FALSE,"Model";"Property",#N/A,FALSE,"Model";"Incentive Taxes",#N/A,FALSE,"Model"}</definedName>
    <definedName name="jsrj" hidden="1">{"Investor",#N/A,FALSE,"Model";"Property",#N/A,FALSE,"Model";"Incentive Taxes",#N/A,FALSE,"Model"}</definedName>
    <definedName name="jtyt" hidden="1">{"Investor",#N/A,FALSE,"Model";"Property",#N/A,FALSE,"Model";"Incentive Taxes",#N/A,FALSE,"Model"}</definedName>
    <definedName name="JUNK" hidden="1">{"SCHEDULE",#N/A,FALSE,"Fin_sched"}</definedName>
    <definedName name="Junk_condo" hidden="1">{"SCHEDULE",#N/A,FALSE,"Fin_sched"}</definedName>
    <definedName name="JUNK2" hidden="1">{"SUMMARY",#N/A,FALSE,"Fin_sched"}</definedName>
    <definedName name="ktyk" hidden="1">{"Investor",#N/A,FALSE,"Model";"Property",#N/A,FALSE,"Model";"Incentive Taxes",#N/A,FALSE,"Model"}</definedName>
    <definedName name="lfyu" hidden="1">{"Investor",#N/A,FALSE,"Model";"Property",#N/A,FALSE,"Model";"Incentive Taxes",#N/A,FALSE,"Model"}</definedName>
    <definedName name="lisa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lisa2" hidden="1">{"View1",#N/A,FALSE,"Sheet1";"View2",#N/A,FALSE,"Sheet1"}</definedName>
    <definedName name="lisa3" hidden="1">{"View1",#N/A,FALSE,"Sheet1";"View2",#N/A,FALSE,"Sheet1"}</definedName>
    <definedName name="ll" hidden="1">{#N/A,#N/A,TRUE,"Maritime Park Arena PCD";#N/A,#N/A,TRUE,"Maritime Park Arena IOR"}</definedName>
    <definedName name="Louvers" hidden="1">{#N/A,#N/A,TRUE,"Ericsson Stadium PCD ";#N/A,#N/A,TRUE,"Ericsson Stadium IOR"}</definedName>
    <definedName name="Louversa" hidden="1">{#N/A,#N/A,TRUE,"Ericsson Stadium PCD ";#N/A,#N/A,TRUE,"Ericsson Stadium IOR"}</definedName>
    <definedName name="MLNK091bc687f4134f5c8a99a8ce10f77c2b" localSheetId="2" hidden="1">#REF!</definedName>
    <definedName name="MLNK091bc687f4134f5c8a99a8ce10f77c2b" hidden="1">#REF!</definedName>
    <definedName name="MLNK2492e1935b644f4ba7439b455712a585" localSheetId="2" hidden="1">#REF!</definedName>
    <definedName name="MLNK2492e1935b644f4ba7439b455712a585" hidden="1">#REF!</definedName>
    <definedName name="MLNK2632fe41c4834ad7b8e6e3c7a5e0ce2a" localSheetId="2" hidden="1">#REF!</definedName>
    <definedName name="MLNK2632fe41c4834ad7b8e6e3c7a5e0ce2a" hidden="1">#REF!</definedName>
    <definedName name="MLNK3bfc3cd076f24aba9294b6c15fac9643" localSheetId="2" hidden="1">#REF!</definedName>
    <definedName name="MLNK3bfc3cd076f24aba9294b6c15fac9643" hidden="1">#REF!</definedName>
    <definedName name="MLNK45277f0221fc4612af7596f79411595b" localSheetId="2" hidden="1">#REF!</definedName>
    <definedName name="MLNK45277f0221fc4612af7596f79411595b" hidden="1">#REF!</definedName>
    <definedName name="MLNK79db0e8d7572485983252416fe48c547" localSheetId="2" hidden="1">#REF!</definedName>
    <definedName name="MLNK79db0e8d7572485983252416fe48c547" hidden="1">#REF!</definedName>
    <definedName name="MLNKb5e2b67269e84eecba493add0ae753d2" localSheetId="2" hidden="1">#REF!</definedName>
    <definedName name="MLNKb5e2b67269e84eecba493add0ae753d2" hidden="1">#REF!</definedName>
    <definedName name="mmmmm" localSheetId="2" hidden="1">'[12]2004 Op Exp'!#REF!</definedName>
    <definedName name="mmmmm" hidden="1">'[12]2004 Op Exp'!#REF!</definedName>
    <definedName name="monday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mondayjvcopy" hidden="1">{"View1",#N/A,FALSE,"Sheet1";"View2",#N/A,FALSE,"Sheet1"}</definedName>
    <definedName name="mondaypark" hidden="1">{"View1",#N/A,FALSE,"Sheet1";"View2",#N/A,FALSE,"Sheet1"}</definedName>
    <definedName name="mondaytest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One" hidden="1">{#N/A,#N/A,FALSE,"Consol CF";#N/A,#N/A,FALSE,"matx B4 DS";#N/A,#N/A,FALSE,"Hacienda CF";#N/A,#N/A,FALSE,"matx B4 DS Hac";#N/A,#N/A,FALSE,"Chabot CF";#N/A,#N/A,FALSE,"matx B4 DS Chabot";#N/A,#N/A,FALSE,"Diablo CF";#N/A,#N/A,FALSE,"matx B4 DS Diablo";#N/A,#N/A,FALSE,"HAC2-CF";#N/A,#N/A,FALSE,"HAC3-CF";#N/A,#N/A,FALSE,"HAC4-CF";#N/A,#N/A,FALSE,"HAC5-CF";#N/A,#N/A,FALSE,"HAC6-CF";#N/A,#N/A,FALSE,"HAC7-CF";#N/A,#N/A,FALSE,"HAC8-CF";#N/A,#N/A,FALSE,"HAC9-CF";#N/A,#N/A,FALSE,"HA10-CF"}</definedName>
    <definedName name="output" hidden="1">{#N/A,#N/A,FALSE,"Matrix";#N/A,#N/A,FALSE,"Cash Flow";#N/A,#N/A,FALSE,"10 Year Cost Analysis"}</definedName>
    <definedName name="parkavecopy" hidden="1">{"View1",#N/A,FALSE,"Sheet1";"View2",#N/A,FALSE,"Sheet1"}</definedName>
    <definedName name="parkcopy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parkjvcopy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parktest" hidden="1">{"View1",#N/A,FALSE,"Sheet1";"View2",#N/A,FALSE,"Sheet1"}</definedName>
    <definedName name="parktestave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pier90" hidden="1">{"excavation",#N/A,FALSE,"DETAIL.XLS"}</definedName>
    <definedName name="platform" hidden="1">{#N/A,#N/A,TRUE,"Ericsson Stadium PCD ";#N/A,#N/A,TRUE,"Ericsson Stadium IOR"}</definedName>
    <definedName name="platforma" hidden="1">{#N/A,#N/A,TRUE,"Ericsson Stadium PCD ";#N/A,#N/A,TRUE,"Ericsson Stadium IOR"}</definedName>
    <definedName name="problem" hidden="1">{"View1",#N/A,FALSE,"Sheet1";"View2",#N/A,FALSE,"Sheet1"}</definedName>
    <definedName name="promote" hidden="1">{"Investor",#N/A,FALSE,"Model";"Property",#N/A,FALSE,"Model";"Incentive Taxes",#N/A,FALSE,"Model"}</definedName>
    <definedName name="report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tha" localSheetId="2" hidden="1">#REF!</definedName>
    <definedName name="retha" hidden="1">#REF!</definedName>
    <definedName name="rgdhgsrt" hidden="1">{"Assump",#N/A,TRUE,"Proforma";"first",#N/A,TRUE,"Proforma";"second",#N/A,TRUE,"Proforma";"lease1",#N/A,TRUE,"Proforma";"lease2",#N/A,TRUE,"Proforma"}</definedName>
    <definedName name="rgerg" hidden="1">{"Investor",#N/A,FALSE,"Model";"Property",#N/A,FALSE,"Model";"Incentive Taxes",#N/A,FALSE,"Model"}</definedName>
    <definedName name="rtha" localSheetId="2" hidden="1">#REF!</definedName>
    <definedName name="rtha" hidden="1">#REF!</definedName>
    <definedName name="rther" hidden="1">{"Investor",#N/A,FALSE,"Model";"Property",#N/A,FALSE,"Model";"Incentive Taxes",#N/A,FALSE,"Model"}</definedName>
    <definedName name="rthsrth" localSheetId="2" hidden="1">#REF!</definedName>
    <definedName name="rthsrth" hidden="1">#REF!</definedName>
    <definedName name="rtxfdgth" localSheetId="2" hidden="1">#REF!</definedName>
    <definedName name="rtxfdgth" hidden="1">#REF!</definedName>
    <definedName name="saery" hidden="1">{"Investor",#N/A,FALSE,"Model";"Property",#N/A,FALSE,"Model";"Incentive Taxes",#N/A,FALSE,"Model"}</definedName>
    <definedName name="sd" hidden="1">{"Assump",#N/A,TRUE,"Proforma";"first",#N/A,TRUE,"Proforma";"second",#N/A,TRUE,"Proforma";"lease1",#N/A,TRUE,"Proforma";"lease2",#N/A,TRUE,"Proforma"}</definedName>
    <definedName name="sdf" hidden="1">{"Assump",#N/A,TRUE,"Proforma";"first",#N/A,TRUE,"Proforma";"second",#N/A,TRUE,"Proforma";"lease1",#N/A,TRUE,"Proforma";"lease2",#N/A,TRUE,"Proforma"}</definedName>
    <definedName name="second_roll_year">'[10]Comm RR Yorkshire'!$BX$7:$BX$21</definedName>
    <definedName name="sencount" hidden="1">1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localSheetId="2" hidden="1">'[13]14-2010'!#REF!</definedName>
    <definedName name="solver_opt" hidden="1">'[13]14-2010'!#REF!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1</definedName>
    <definedName name="solver_val" hidden="1">0</definedName>
    <definedName name="Square_Feet">'[10]Comm RR Yorkshire'!$I$7:$I$21</definedName>
    <definedName name="Stadium" hidden="1">{#N/A,#N/A,TRUE,"Ericsson Stadium PCD ";#N/A,#N/A,TRUE,"Ericsson Stadium IOR"}</definedName>
    <definedName name="stadiuma" hidden="1">{#N/A,#N/A,TRUE,"Ericsson Stadium PCD ";#N/A,#N/A,TRUE,"Ericsson Stadium IOR"}</definedName>
    <definedName name="tables" hidden="1">[14]Project!$C$21:$C$21</definedName>
    <definedName name="tdyjdtyj" hidden="1">{"Investor",#N/A,FALSE,"Model";"Property",#N/A,FALSE,"Model";"Incentive Taxes",#N/A,FALSE,"Model"}</definedName>
    <definedName name="test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test100" hidden="1">{"View1",#N/A,FALSE,"Sheet1";"View2",#N/A,FALSE,"Sheet1"}</definedName>
    <definedName name="test2" hidden="1">{"View1",#N/A,FALSE,"Sheet1";"View2",#N/A,FALSE,"Sheet1"}</definedName>
    <definedName name="testcopy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testing2" hidden="1">{"View1",#N/A,FALSE,"Sheet1";"View2",#N/A,FALSE,"Sheet1"}</definedName>
    <definedName name="testparkave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third_roll_year">'[10]Comm RR Yorkshire'!$BZ$7:$BZ$21</definedName>
    <definedName name="TI" hidden="1">[15]BASE!$A$18:$C$98</definedName>
    <definedName name="tyjsrty" hidden="1">{"Investor",#N/A,FALSE,"Model";"Property",#N/A,FALSE,"Model";"Incentive Taxes",#N/A,FALSE,"Model"}</definedName>
    <definedName name="tykjthk" hidden="1">{"Investor",#N/A,FALSE,"Model";"Property",#N/A,FALSE,"Model";"Incentive Taxes",#N/A,FALSE,"Model"}</definedName>
    <definedName name="uw4u" hidden="1">{"Investor",#N/A,FALSE,"Model";"Property",#N/A,FALSE,"Model";"Incentive Taxes",#N/A,FALSE,"Model"}</definedName>
    <definedName name="v" hidden="1">'[9]Projected Occupancy'!$A$5:$M$97</definedName>
    <definedName name="viasat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" localSheetId="2" hidden="1">#REF!</definedName>
    <definedName name="w" hidden="1">#REF!</definedName>
    <definedName name="wetadf" hidden="1">{"Assump",#N/A,TRUE,"Proforma";"first",#N/A,TRUE,"Proforma";"second",#N/A,TRUE,"Proforma";"lease1",#N/A,TRUE,"Proforma";"lease2",#N/A,TRUE,"Proforma"}</definedName>
    <definedName name="wrn.10._.Year._.Analysis." hidden="1">{"Data Input",#N/A,TRUE,"Data Input";"10-Yr Cash Flow",#N/A,TRUE,"Cash Flow";"10-Yr Value",#N/A,TRUE,"Value "}</definedName>
    <definedName name="wrn.120W45." hidden="1">{#N/A,#N/A,FALSE,"1";#N/A,#N/A,FALSE,"1x";#N/A,#N/A,FALSE,"2";#N/A,#N/A,FALSE,"2x";#N/A,#N/A,FALSE,"3";#N/A,#N/A,FALSE,"3x"}</definedName>
    <definedName name="wrn.15._.Year._.Analysis." hidden="1">{"Data Input",#N/A,TRUE,"Data Input";"15-Yr Cash Flow",#N/A,TRUE,"Cash Flow";"15-Yr Value",#N/A,TRUE,"Value "}</definedName>
    <definedName name="wrn.399." hidden="1">{#N/A,#N/A,FALSE,"A";#N/A,#N/A,FALSE,"C"}</definedName>
    <definedName name="wrn.ALL." hidden="1">{#N/A,#N/A,TRUE,"3-Gateway";#N/A,#N/A,TRUE,"4-ByrkitAve.Bus.Ctr.";#N/A,#N/A,TRUE,"5- 851 Marietta Assoc.";#N/A,#N/A,TRUE,"6-Fesslers";#N/A,#N/A,TRUE,"7- 3300 Sample";#N/A,#N/A,TRUE,"8-Blackthorn-Wells";#N/A,#N/A,TRUE,"9-BlackthornNimtz";#N/A,#N/A,TRUE,"10-Willow Trace II";#N/A,#N/A,TRUE,"11-Homeland";#N/A,#N/A,TRUE,"12-Dugdale";#N/A,#N/A,TRUE,"13-Park Center";#N/A,#N/A,TRUE,"14-Michiana";#N/A,#N/A,TRUE,"15-LTV (Niles)";#N/A,#N/A,TRUE,"16-Niles-Colfax";#N/A,#N/A,TRUE,"17-Colfax Place";#N/A,#N/A,TRUE,"18-Pru Office"}</definedName>
    <definedName name="wrn.All._.Schedules.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wrn.Arena._.PCD." hidden="1">{#N/A,#N/A,TRUE,"Maritime Park Arena PCD";#N/A,#N/A,TRUE,"Maritime Park Arena IOR"}</definedName>
    <definedName name="wrn.Atrium." hidden="1">{"Atrium-Investor",#N/A,FALSE,"Atrium";"Atrium-Property",#N/A,FALSE,"Atrium"}</definedName>
    <definedName name="wrn.BlackWhite." hidden="1">{#N/A,#N/A,FALSE,"NNN sum";#N/A,#N/A,FALSE,"10-yr Opt. A Sum";#N/A,#N/A,FALSE,"10-yr Opt A Other Costs";#N/A,#N/A,FALSE,"Purchase Sum";#N/A,#N/A,FALSE,"Purchase Other Costs"}</definedName>
    <definedName name="wrn.bleu4." hidden="1">{#N/A,#N/A,FALSE}</definedName>
    <definedName name="wrn.bleu5" hidden="1">{#N/A,#N/A,FALSE}</definedName>
    <definedName name="wrn.BofA." hidden="1">{"BofA-Investor",#N/A,FALSE,"BofA Tower";"BofA-Property",#N/A,FALSE,"BofA Tower"}</definedName>
    <definedName name="wrn.Both._.Outputs." hidden="1">{"LTV Output",#N/A,FALSE,"Output";"DCR Output",#N/A,FALSE,"Output"}</definedName>
    <definedName name="wrn.CAPREIT." hidden="1">{#N/A,#N/A,FALSE,"CAPREIT"}</definedName>
    <definedName name="wrn.CAPREIT2" hidden="1">{#N/A,#N/A,FALSE,"CAPREIT"}</definedName>
    <definedName name="wrn.Cash._.Flow._.and._.Matrix." hidden="1">{#N/A,#N/A,FALSE,"Matrix";#N/A,#N/A,FALSE,"Cash Flow";#N/A,#N/A,FALSE,"10 Year Cost Analysis"}</definedName>
    <definedName name="wrn.CASH._.FLOWS._.ONLY." hidden="1">{#N/A,#N/A,FALSE,"Assumptions";#N/A,#N/A,FALSE,"Consol CF";#N/A,#N/A,FALSE,"Hacienda CF";#N/A,#N/A,FALSE,"Chabot CF";#N/A,#N/A,FALSE,"Diablo CF"}</definedName>
    <definedName name="wrn.CCC." hidden="1">{#N/A,#N/A,FALSE,"A";#N/A,#N/A,FALSE,"B"}</definedName>
    <definedName name="wrn.CCC._.OPEX.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re." hidden="1">{#N/A,#N/A,FALSE,"Summary";#N/A,#N/A,FALSE,"Summary (2)";#N/A,#N/A,FALSE,"100 Wall (ll)";#N/A,#N/A,FALSE,"100 Wall (pj)";#N/A,#N/A,FALSE,"88 Pine (ll)";#N/A,#N/A,FALSE,"88 Pine (pj)";#N/A,#N/A,FALSE,"1 WTC (ll)";#N/A,#N/A,FALSE,"1 WTC (pj)"}</definedName>
    <definedName name="wrn.cssa." hidden="1">{#N/A,#N/A,FALSE,"WATCHDSC";#N/A,#N/A,FALSE,"2LOSSMOD";#N/A,#N/A,FALSE,"2LOSS";#N/A,#N/A,FALSE,"DSC";#N/A,#N/A,FALSE,"OPERAT";#N/A,#N/A,FALSE,"ADJUST";#N/A,#N/A,FALSE,"LEASE EXPIRE"}</definedName>
    <definedName name="wrn.data." hidden="1">{"data",#N/A,FALSE,"INPUT"}</definedName>
    <definedName name="wrn.DCR._.Output." hidden="1">{"DCR Output",#N/A,FALSE,"Output"}</definedName>
    <definedName name="wrn.Excavation." hidden="1">{"excavation",#N/A,FALSE,"DETAIL.XLS"}</definedName>
    <definedName name="wrn.EXPENSE." hidden="1">{#N/A,#N/A,FALSE,"Common Area Accrual";#N/A,#N/A,FALSE,"Unit One LaSalle";#N/A,#N/A,FALSE,"Unit One CW";#N/A,#N/A,FALSE,"Unit One LaSallle + C &amp; W";#N/A,#N/A,FALSE,"Consolidated Accrual"}</definedName>
    <definedName name="wrn.Expense._.Detail." hidden="1">{#N/A,#N/A,FALSE,"Common Area Accrual";#N/A,#N/A,FALSE,"Unit One LaSalle";#N/A,#N/A,FALSE,"Unit One CW";#N/A,#N/A,FALSE,"Unit One LaSalle + C &amp; W";#N/A,#N/A,FALSE,"Consolidated Accrual"}</definedName>
    <definedName name="wrn.Exterior._.Wall." hidden="1">{#N/A,#N/A,FALSE,"Paramters";"print range",#N/A,FALSE,"GSF.XLS";"exterior wall",#N/A,FALSE,"DETAIL.XLS"}</definedName>
    <definedName name="wrn.fci1cd" hidden="1">{#N/A,#N/A,FALSE,"NO.1"}</definedName>
    <definedName name="wrn.FCI1CF." hidden="1">{#N/A,#N/A,FALSE,"NO.1"}</definedName>
    <definedName name="wrn.Full." hidden="1">{#N/A,#N/A,FALSE,"Summary";#N/A,#N/A,FALSE,"Entire 27th";#N/A,#N/A,FALSE,"Entire 31st Floor";#N/A,#N/A,FALSE,"Entire 44th Floor";#N/A,#N/A,FALSE,"48th Floor";#N/A,#N/A,FALSE,"Part 45 &amp; 46th Floor"}</definedName>
    <definedName name="wrn.Full._.Run." hidden="1">{#N/A,#N/A,FALSE,"Summary";#N/A,#N/A,FALSE,"Remaining Obligation";#N/A,#N/A,FALSE,"Sublease Income";#N/A,#N/A,FALSE,"New Lease"}</definedName>
    <definedName name="wrn.Garage." hidden="1">{#N/A,#N/A,FALSE,"Garage Assumpt 1";#N/A,#N/A,FALSE,"Garage Op Proj";#N/A,#N/A,FALSE,"Hist I&amp;E";#N/A,#N/A,FALSE,"Garage Lease"}</definedName>
    <definedName name="wrn.GSA._.PRINT." hidden="1">{#N/A,#N/A,FALSE,"DEV COSTS";#N/A,#N/A,FALSE,"10-YR C. F."}</definedName>
    <definedName name="wrn.Gund._.Arena._.PCD." hidden="1">{#N/A,#N/A,TRUE,"Gund Arena PCD";#N/A,#N/A,TRUE,"Gund Arena IOR"}</definedName>
    <definedName name="wrn.Hightower." hidden="1">{"Hightower-Investor",#N/A,FALSE,"Hightower";"Hightower-Property",#N/A,FALSE,"Hightower"}</definedName>
    <definedName name="wrn.Income._.Statements." hidden="1">{#N/A,#N/A,FALSE,"Consol CF";#N/A,#N/A,FALSE,"matx B4 DS";#N/A,#N/A,FALSE,"Hacienda CF";#N/A,#N/A,FALSE,"matx B4 DS Hac";#N/A,#N/A,FALSE,"Chabot CF";#N/A,#N/A,FALSE,"matx B4 DS Chabot";#N/A,#N/A,FALSE,"Diablo CF";#N/A,#N/A,FALSE,"matx B4 DS Diablo";#N/A,#N/A,FALSE,"HAC2-CF";#N/A,#N/A,FALSE,"HAC3-CF";#N/A,#N/A,FALSE,"HAC4-CF";#N/A,#N/A,FALSE,"HAC5-CF";#N/A,#N/A,FALSE,"HAC6-CF";#N/A,#N/A,FALSE,"HAC7-CF";#N/A,#N/A,FALSE,"HAC8-CF";#N/A,#N/A,FALSE,"HAC9-CF";#N/A,#N/A,FALSE,"HA10-CF"}</definedName>
    <definedName name="wrn.Income._.Statements.1" hidden="1">{#N/A,#N/A,FALSE,"Consol CF";#N/A,#N/A,FALSE,"matx B4 DS";#N/A,#N/A,FALSE,"Hacienda CF";#N/A,#N/A,FALSE,"matx B4 DS Hac";#N/A,#N/A,FALSE,"Chabot CF";#N/A,#N/A,FALSE,"matx B4 DS Chabot";#N/A,#N/A,FALSE,"Diablo CF";#N/A,#N/A,FALSE,"matx B4 DS Diablo";#N/A,#N/A,FALSE,"HAC2-CF";#N/A,#N/A,FALSE,"HAC3-CF";#N/A,#N/A,FALSE,"HAC4-CF";#N/A,#N/A,FALSE,"HAC5-CF";#N/A,#N/A,FALSE,"HAC6-CF";#N/A,#N/A,FALSE,"HAC7-CF";#N/A,#N/A,FALSE,"HAC8-CF";#N/A,#N/A,FALSE,"HAC9-CF";#N/A,#N/A,FALSE,"HA10-CF"}</definedName>
    <definedName name="wrn.Inputs." hidden="1">{#N/A,#N/A,FALSE,"Input"}</definedName>
    <definedName name="wrn.Interior._.finishes." hidden="1">{"interior finishes",#N/A,FALSE,"DETAIL.XLS"}</definedName>
    <definedName name="wrn.Investment._.Review." hidden="1">{#N/A,#N/A,FALSE,"Proforma Five Yr";#N/A,#N/A,FALSE,"Capital Input";#N/A,#N/A,FALSE,"Calculations";#N/A,#N/A,FALSE,"Transaction Summary-DTW"}</definedName>
    <definedName name="wrn.LTV._.Output." hidden="1">{"LTV Output",#N/A,FALSE,"Output"}</definedName>
    <definedName name="wrn.Master." hidden="1">{#N/A,#N/A,FALSE,"Master Summary 1";#N/A,#N/A,FALSE,"245 Park-Rem. Obl.";#N/A,#N/A,FALSE,"245 Park-N, Lse";#N/A,#N/A,FALSE,"245 Park-N, Lse (2)";#N/A,#N/A,FALSE,"245 Park- SL";#N/A,#N/A,FALSE,"250 Park";#N/A,#N/A,FALSE,"1285 6th";#N/A,#N/A,FALSE,"101 Park";#N/A,#N/A,FALSE,"Sublease Commission"}</definedName>
    <definedName name="wrn.MATRICES._.and._.CFs.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wrn.MATRICIES._.ONLY." hidden="1">{#N/A,#N/A,FALSE,"matx B4 DS";#N/A,#N/A,FALSE,"matx B4 DS Hac";#N/A,#N/A,FALSE,"matx B4 DS Chabot";#N/A,#N/A,FALSE,"matx B4 DS Diablo"}</definedName>
    <definedName name="wrn.MODEL.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2." hidden="1">{"Investor",#N/A,FALSE,"Model";"Property",#N/A,FALSE,"Model";"Incentive Taxes",#N/A,FALSE,"Model"}</definedName>
    <definedName name="wrn.ODB." hidden="1">{"ODB",#N/A,FALSE,"Hold Scenario"}</definedName>
    <definedName name="wrn.OFFICE._.BUDGET." hidden="1">{#N/A,#N/A,FALSE,"LP Exp";#N/A,#N/A,FALSE,"Salary";#N/A,#N/A,FALSE,"Admin Exp";#N/A,#N/A,FALSE,"QTS Bud";#N/A,#N/A,FALSE,"Marketing"}</definedName>
    <definedName name="wrn.Operations._.Review." hidden="1">{#N/A,#N/A,FALSE,"Proforma Five Yr";#N/A,#N/A,FALSE,"Occ and Rate";#N/A,#N/A,FALSE,"PF Input";#N/A,#N/A,FALSE,"Hotcomps"}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Pavilion." hidden="1">{"Pavilion-Investor",#N/A,FALSE,"Pavilion";"Pavilion-Property",#N/A,FALSE,"Pavilion"}</definedName>
    <definedName name="wrn.Phase._.I." hidden="1">{#N/A,#N/A,FALSE,"Transaction Summary-DTW";#N/A,#N/A,FALSE,"Proforma Five Yr";#N/A,#N/A,FALSE,"Occ and Rate"}</definedName>
    <definedName name="wrn.Phil." hidden="1">{#N/A,#N/A,FALSE,"Summary";#N/A,#N/A,FALSE,"41 Mad (Our)";#N/A,#N/A,FALSE,"41 Mad (Comp)";#N/A,#N/A,FALSE,"41 Mad (Rudin's)";#N/A,#N/A,FALSE,"41 Mad (7,354)"}</definedName>
    <definedName name="wrn.PK._.Variance." hidden="1">{#N/A,#N/A,FALSE,"399 Park Var";#N/A,#N/A,FALSE,"PK NOTES"}</definedName>
    <definedName name="wrn.print." hidden="1">{"Assump",#N/A,TRUE,"Proforma";"first",#N/A,TRUE,"Proforma";"second",#N/A,TRUE,"Proforma";"lease1",#N/A,TRUE,"Proforma";"lease2",#N/A,TRUE,"Proforma"}</definedName>
    <definedName name="wrn.PRINT._.ALL." hidden="1">{#N/A,#N/A,FALSE,"Expense Detail ";#N/A,#N/A,FALSE,"Worksheet";#N/A,#N/A,FALSE,"Audit";#N/A,#N/A,FALSE,"Exclusions";#N/A,#N/A,FALSE,"Variance";#N/A,#N/A,FALSE,"Reconciliation"}</definedName>
    <definedName name="wrn.PrintAll." hidden="1">{#N/A,#N/A,FALSE,"OpEx (PP)";#N/A,#N/A,FALSE,"Lease Comps (O)-BT";#N/A,#N/A,FALSE,"OpEx (CC)";#N/A,#N/A,FALSE,"Value (PP-Base)";#N/A,#N/A,FALSE,"Value (CC-Base)";#N/A,#N/A,FALSE,"Sales Comps (R)";#N/A,#N/A,FALSE,"Sales Comps (O)"}</definedName>
    <definedName name="wrn.Prints._.All.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.Proforma._.Review." hidden="1">{#N/A,#N/A,FALSE,"Occ and Rate";#N/A,#N/A,FALSE,"PF Input";#N/A,#N/A,FALSE,"Proforma Five Yr";#N/A,#N/A,FALSE,"Hotcomps"}</definedName>
    <definedName name="wrn.Remaining._.Obligation." hidden="1">{#N/A,#N/A,FALSE,"Summary (Oblg)";#N/A,#N/A,FALSE,"41 Mad (27&amp;28)";#N/A,#N/A,FALSE,"41 Mad (29-1)";#N/A,#N/A,FALSE,"41 Mad (29-2A)";#N/A,#N/A,FALSE,"41 Mad (29-2B)";#N/A,#N/A,FALSE,"41 Mad (30)";#N/A,#N/A,FALSE,"41 Mad (42)"}</definedName>
    <definedName name="wrn.report" hidden="1">{#N/A,#N/A,FALSE,"Project Summary";#N/A,#N/A,FALSE,"Parameter Summary";#N/A,#N/A,FALSE,"Budget Control Report";#N/A,#N/A,FALSE,"DETAIL.XLS"}</definedName>
    <definedName name="wrn.Report." hidden="1">{#N/A,#N/A,FALSE,"Loan Summary";#N/A,#N/A,FALSE,"NOI";"RR and Expir",#N/A,FALSE,"Rental";"Sales History",#N/A,FALSE,"Rental";#N/A,#N/A,FALSE,"Reserves"}</definedName>
    <definedName name="wrn.reports." hidden="1">{#N/A,#N/A,FALSE,"Project Summary";#N/A,#N/A,FALSE,"Parameter Summary";#N/A,#N/A,FALSE,"Budget Control Report";#N/A,#N/A,FALSE,"DETAIL.XLS"}</definedName>
    <definedName name="wrn.SCHEDULE" hidden="1">{"SCHEDULE",#N/A,FALSE,"Fin_sched"}</definedName>
    <definedName name="wrn.SCHEDULE." hidden="1">{"SCHEDULE",#N/A,FALSE,"Fin_sched"}</definedName>
    <definedName name="wrn.SouthTrust." hidden="1">{"SouthTrust-Investor",#N/A,FALSE,"SouthTrust";"SouthTrust-Property",#N/A,FALSE,"SouthTrust"}</definedName>
    <definedName name="wrn.Stadium._.PCD." hidden="1">{#N/A,#N/A,TRUE,"Ericsson Stadium PCD ";#N/A,#N/A,TRUE,"Ericsson Stadium IOR"}</definedName>
    <definedName name="wrn.Structural._.Frame." hidden="1">{"structural",#N/A,FALSE,"DETAIL.XLS"}</definedName>
    <definedName name="wrn.Sugar." hidden="1">{"Sugar-Investor",#N/A,FALSE,"Sugar";"Sugar-Property",#N/A,FALSE,"Sugar"}</definedName>
    <definedName name="wrn.SUM._.ONLY." hidden="1">{"SUMMARY",#N/A,FALSE,"BIDSUM"}</definedName>
    <definedName name="wrn.SUM._.WITH._.GC." hidden="1">{"SUMMARY",#N/A,FALSE,"BIDSUM";"SUMALTS",#N/A,FALSE,"BIDSUM";#N/A,#N/A,FALSE,"GCOND"}</definedName>
    <definedName name="wrn.SUMMARY." hidden="1">{"SUMMARY",#N/A,FALSE,"Fin_sched"}</definedName>
    <definedName name="wrn.Total.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.SHEETS." hidden="1">{#N/A,#N/A,FALSE,"DEV COSTS";#N/A,#N/A,FALSE,"10-YR C. F."}</definedName>
    <definedName name="wrn.TownPoint." hidden="1">{"Townpoint-Investor",#N/A,FALSE,"TownPoint";"Townpoint-Property",#N/A,FALSE,"TownPoint"}</definedName>
    <definedName name="wrn.Variance." hidden="1">{#N/A,#N/A,FALSE,"CCC Variance";#N/A,#N/A,FALSE,"CCC Notes"}</definedName>
    <definedName name="xryjxtjnx" hidden="1">{"Investor",#N/A,FALSE,"Model";"Property",#N/A,FALSE,"Model";"Incentive Taxes",#N/A,FALSE,"Model"}</definedName>
    <definedName name="ydfbgeartg" localSheetId="2" hidden="1">#REF!</definedName>
    <definedName name="ydfbgeartg" hidden="1">#REF!</definedName>
    <definedName name="Z_893D3CDD_E6EC_4FBE_9F4B_7C063AADDAA3_.wvu.Rows" localSheetId="2" hidden="1">#REF!</definedName>
    <definedName name="Z_893D3CDD_E6EC_4FBE_9F4B_7C063AADDAA3_.wvu.Rows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68" i="4" l="1"/>
  <c r="P68" i="4" s="1"/>
  <c r="A76" i="5"/>
  <c r="A77" i="5"/>
  <c r="A78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H131" i="5"/>
  <c r="I131" i="5" s="1"/>
  <c r="D113" i="5"/>
  <c r="C114" i="5"/>
  <c r="C115" i="5" s="1"/>
  <c r="C116" i="5" s="1"/>
  <c r="C117" i="5" s="1"/>
  <c r="C118" i="5" s="1"/>
  <c r="P49" i="4"/>
  <c r="D160" i="5"/>
  <c r="E160" i="5" s="1"/>
  <c r="P54" i="4"/>
  <c r="A165" i="5"/>
  <c r="A166" i="5"/>
  <c r="C161" i="5"/>
  <c r="C162" i="5" s="1"/>
  <c r="C163" i="5" s="1"/>
  <c r="C164" i="5" s="1"/>
  <c r="C165" i="5" s="1"/>
  <c r="A157" i="5"/>
  <c r="A158" i="5"/>
  <c r="A159" i="5"/>
  <c r="A160" i="5"/>
  <c r="A161" i="5"/>
  <c r="A162" i="5"/>
  <c r="A163" i="5"/>
  <c r="A164" i="5"/>
  <c r="A167" i="5"/>
  <c r="A168" i="5"/>
  <c r="A169" i="5"/>
  <c r="A47" i="5"/>
  <c r="A48" i="5"/>
  <c r="S14" i="4" s="1"/>
  <c r="T14" i="4" s="1"/>
  <c r="H48" i="5"/>
  <c r="I48" i="5" s="1"/>
  <c r="C48" i="5"/>
  <c r="C25" i="12" s="1"/>
  <c r="P47" i="4"/>
  <c r="C77" i="5" l="1"/>
  <c r="E25" i="12"/>
  <c r="F25" i="12" s="1"/>
  <c r="D161" i="5"/>
  <c r="R14" i="4"/>
  <c r="D162" i="5" l="1"/>
  <c r="E161" i="5"/>
  <c r="D163" i="5" l="1"/>
  <c r="E162" i="5"/>
  <c r="D164" i="5" l="1"/>
  <c r="E163" i="5"/>
  <c r="D165" i="5" l="1"/>
  <c r="E165" i="5" s="1"/>
  <c r="E164" i="5"/>
  <c r="G61" i="4" l="1"/>
  <c r="G46" i="4"/>
  <c r="G75" i="4" l="1"/>
  <c r="E75" i="4"/>
  <c r="E47" i="4"/>
  <c r="G47" i="4"/>
  <c r="G45" i="4"/>
  <c r="G44" i="4"/>
  <c r="G43" i="4"/>
  <c r="E43" i="4"/>
  <c r="N27" i="4" l="1"/>
  <c r="AL30" i="4" l="1"/>
  <c r="AK33" i="4" s="1"/>
  <c r="AK34" i="4" s="1"/>
  <c r="AK35" i="4" s="1"/>
  <c r="AK36" i="4" s="1"/>
  <c r="AK37" i="4" s="1"/>
  <c r="AK38" i="4" s="1"/>
  <c r="AK39" i="4" s="1"/>
  <c r="AK40" i="4" s="1"/>
  <c r="AK41" i="4" s="1"/>
  <c r="AK42" i="4" s="1"/>
  <c r="AK32" i="4"/>
  <c r="H78" i="4"/>
  <c r="H79" i="4"/>
  <c r="H80" i="4"/>
  <c r="E46" i="4"/>
  <c r="E44" i="4"/>
  <c r="E45" i="4" s="1"/>
  <c r="H47" i="5"/>
  <c r="H46" i="5"/>
  <c r="B73" i="4" l="1"/>
  <c r="B72" i="4"/>
  <c r="B60" i="4"/>
  <c r="C146" i="12" l="1"/>
  <c r="C113" i="12"/>
  <c r="C80" i="12"/>
  <c r="C54" i="12"/>
  <c r="C20" i="12"/>
  <c r="C10" i="12"/>
  <c r="O36" i="4" l="1"/>
  <c r="P29" i="4" l="1"/>
  <c r="O29" i="4"/>
  <c r="O30" i="4" s="1"/>
  <c r="O31" i="4" s="1"/>
  <c r="O32" i="4" s="1"/>
  <c r="O33" i="4" s="1"/>
  <c r="P30" i="4" l="1"/>
  <c r="P31" i="4" s="1"/>
  <c r="P32" i="4" s="1"/>
  <c r="P33" i="4" s="1"/>
  <c r="R15" i="4"/>
  <c r="M73" i="5"/>
  <c r="N73" i="5"/>
  <c r="O73" i="5"/>
  <c r="P73" i="5"/>
  <c r="Q73" i="5"/>
  <c r="R73" i="5"/>
  <c r="S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AG73" i="5"/>
  <c r="AH73" i="5"/>
  <c r="AI73" i="5"/>
  <c r="AJ73" i="5"/>
  <c r="AK73" i="5"/>
  <c r="AL73" i="5"/>
  <c r="AM73" i="5"/>
  <c r="AN73" i="5"/>
  <c r="AO73" i="5"/>
  <c r="AP73" i="5"/>
  <c r="AQ73" i="5"/>
  <c r="AR73" i="5"/>
  <c r="AS73" i="5"/>
  <c r="AT73" i="5"/>
  <c r="AU73" i="5"/>
  <c r="AV73" i="5"/>
  <c r="AW73" i="5"/>
  <c r="AX73" i="5"/>
  <c r="AY73" i="5"/>
  <c r="AZ73" i="5"/>
  <c r="BA73" i="5"/>
  <c r="BB73" i="5"/>
  <c r="BC73" i="5"/>
  <c r="BD73" i="5"/>
  <c r="BE73" i="5"/>
  <c r="BF73" i="5"/>
  <c r="BG73" i="5"/>
  <c r="BH73" i="5"/>
  <c r="BI73" i="5"/>
  <c r="BJ73" i="5"/>
  <c r="BK73" i="5"/>
  <c r="BL73" i="5"/>
  <c r="BM73" i="5"/>
  <c r="BN73" i="5"/>
  <c r="BO73" i="5"/>
  <c r="BP73" i="5"/>
  <c r="BQ73" i="5"/>
  <c r="BR73" i="5"/>
  <c r="BS73" i="5"/>
  <c r="BT73" i="5"/>
  <c r="BU73" i="5"/>
  <c r="BV73" i="5"/>
  <c r="BW73" i="5"/>
  <c r="BX73" i="5"/>
  <c r="BY73" i="5"/>
  <c r="BZ73" i="5"/>
  <c r="CA73" i="5"/>
  <c r="CB73" i="5"/>
  <c r="CC73" i="5"/>
  <c r="CD73" i="5"/>
  <c r="CE73" i="5"/>
  <c r="L73" i="5"/>
  <c r="C74" i="5"/>
  <c r="C73" i="5"/>
  <c r="A73" i="5"/>
  <c r="A74" i="5"/>
  <c r="A75" i="5"/>
  <c r="C96" i="12"/>
  <c r="F199" i="5"/>
  <c r="K176" i="5"/>
  <c r="L20" i="4"/>
  <c r="J73" i="5" l="1"/>
  <c r="C61" i="12"/>
  <c r="C62" i="12"/>
  <c r="C63" i="12"/>
  <c r="C64" i="12"/>
  <c r="C65" i="12"/>
  <c r="C66" i="12"/>
  <c r="C67" i="12"/>
  <c r="C68" i="12"/>
  <c r="C69" i="12"/>
  <c r="C70" i="12"/>
  <c r="C56" i="12"/>
  <c r="C58" i="12"/>
  <c r="C59" i="12"/>
  <c r="C60" i="12"/>
  <c r="C39" i="12"/>
  <c r="C35" i="12"/>
  <c r="C36" i="12"/>
  <c r="C28" i="12"/>
  <c r="C29" i="12"/>
  <c r="C30" i="12"/>
  <c r="C31" i="12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G201" i="5"/>
  <c r="O20" i="4"/>
  <c r="AJ47" i="4"/>
  <c r="AL47" i="4" s="1"/>
  <c r="AL46" i="4"/>
  <c r="AJ42" i="4"/>
  <c r="AL42" i="4" s="1"/>
  <c r="AJ41" i="4"/>
  <c r="AL41" i="4" s="1"/>
  <c r="AJ40" i="4"/>
  <c r="AL40" i="4" s="1"/>
  <c r="AJ39" i="4"/>
  <c r="AL39" i="4" s="1"/>
  <c r="AJ38" i="4"/>
  <c r="AL38" i="4" s="1"/>
  <c r="AJ37" i="4"/>
  <c r="AL37" i="4" s="1"/>
  <c r="AJ36" i="4"/>
  <c r="AL36" i="4" s="1"/>
  <c r="AJ35" i="4"/>
  <c r="AL35" i="4" s="1"/>
  <c r="AJ34" i="4"/>
  <c r="AL34" i="4" s="1"/>
  <c r="AH34" i="4"/>
  <c r="AH35" i="4" s="1"/>
  <c r="AH36" i="4" s="1"/>
  <c r="AH37" i="4" s="1"/>
  <c r="AH38" i="4" s="1"/>
  <c r="AH39" i="4" s="1"/>
  <c r="AH40" i="4" s="1"/>
  <c r="AH41" i="4" s="1"/>
  <c r="AH42" i="4" s="1"/>
  <c r="AJ33" i="4"/>
  <c r="AL33" i="4" s="1"/>
  <c r="AI32" i="4"/>
  <c r="AI33" i="4" s="1"/>
  <c r="AI34" i="4" s="1"/>
  <c r="AI35" i="4" s="1"/>
  <c r="AI36" i="4" s="1"/>
  <c r="AI37" i="4" s="1"/>
  <c r="AI38" i="4" s="1"/>
  <c r="AI39" i="4" s="1"/>
  <c r="AI40" i="4" s="1"/>
  <c r="AI41" i="4" s="1"/>
  <c r="AI42" i="4" s="1"/>
  <c r="H204" i="5" l="1"/>
  <c r="H199" i="5"/>
  <c r="P20" i="4"/>
  <c r="H206" i="5" s="1"/>
  <c r="A91" i="5" l="1"/>
  <c r="A84" i="5"/>
  <c r="A85" i="5"/>
  <c r="A151" i="5"/>
  <c r="A152" i="5"/>
  <c r="A153" i="5"/>
  <c r="A154" i="5"/>
  <c r="A155" i="5"/>
  <c r="A156" i="5"/>
  <c r="A170" i="5"/>
  <c r="A171" i="5"/>
  <c r="A110" i="5"/>
  <c r="H100" i="5"/>
  <c r="A98" i="5"/>
  <c r="E60" i="12" s="1"/>
  <c r="A99" i="5"/>
  <c r="E61" i="12" s="1"/>
  <c r="A100" i="5"/>
  <c r="E62" i="12" s="1"/>
  <c r="A101" i="5"/>
  <c r="A102" i="5"/>
  <c r="A103" i="5"/>
  <c r="A104" i="5"/>
  <c r="A105" i="5"/>
  <c r="A54" i="5"/>
  <c r="E31" i="12" s="1"/>
  <c r="H51" i="5"/>
  <c r="A52" i="5"/>
  <c r="E29" i="12" s="1"/>
  <c r="A53" i="5"/>
  <c r="E30" i="12" s="1"/>
  <c r="A55" i="5"/>
  <c r="A56" i="5"/>
  <c r="A57" i="5"/>
  <c r="A58" i="5"/>
  <c r="A59" i="5"/>
  <c r="E35" i="12" s="1"/>
  <c r="F35" i="12" s="1"/>
  <c r="A60" i="5"/>
  <c r="E36" i="12" s="1"/>
  <c r="F36" i="12" s="1"/>
  <c r="A61" i="5"/>
  <c r="A62" i="5"/>
  <c r="A63" i="5"/>
  <c r="E39" i="12" s="1"/>
  <c r="F39" i="12" s="1"/>
  <c r="A64" i="5"/>
  <c r="A65" i="5"/>
  <c r="A66" i="5"/>
  <c r="A67" i="5"/>
  <c r="A68" i="5"/>
  <c r="A69" i="5"/>
  <c r="A70" i="5"/>
  <c r="A71" i="5"/>
  <c r="A72" i="5"/>
  <c r="S7" i="4" s="1"/>
  <c r="A138" i="5"/>
  <c r="E96" i="12" s="1"/>
  <c r="F96" i="12" s="1"/>
  <c r="G85" i="5"/>
  <c r="C78" i="5" l="1"/>
  <c r="A79" i="5"/>
  <c r="A80" i="5"/>
  <c r="A81" i="5"/>
  <c r="A82" i="5"/>
  <c r="A83" i="5"/>
  <c r="A40" i="5"/>
  <c r="A41" i="5"/>
  <c r="H24" i="5"/>
  <c r="B28" i="4"/>
  <c r="B26" i="4"/>
  <c r="B33" i="4"/>
  <c r="H81" i="4"/>
  <c r="G17" i="5"/>
  <c r="G18" i="5"/>
  <c r="G19" i="5"/>
  <c r="G20" i="5"/>
  <c r="K154" i="5" l="1"/>
  <c r="K150" i="5" l="1"/>
  <c r="A150" i="5"/>
  <c r="E15" i="5" l="1"/>
  <c r="E16" i="5" s="1"/>
  <c r="E17" i="5" s="1"/>
  <c r="E18" i="5" s="1"/>
  <c r="E19" i="5" s="1"/>
  <c r="E20" i="5" s="1"/>
  <c r="E13" i="5"/>
  <c r="M28" i="4"/>
  <c r="M29" i="4" s="1"/>
  <c r="M30" i="4" s="1"/>
  <c r="M31" i="4" s="1"/>
  <c r="D18" i="5" l="1"/>
  <c r="M32" i="4"/>
  <c r="A86" i="5"/>
  <c r="A87" i="5"/>
  <c r="A88" i="5"/>
  <c r="A89" i="5"/>
  <c r="M33" i="4" l="1"/>
  <c r="D20" i="5" s="1"/>
  <c r="D19" i="5"/>
  <c r="P64" i="4"/>
  <c r="C21" i="12" l="1"/>
  <c r="C26" i="12"/>
  <c r="C27" i="12"/>
  <c r="C32" i="12"/>
  <c r="C33" i="12"/>
  <c r="C34" i="12"/>
  <c r="C37" i="12"/>
  <c r="C38" i="12"/>
  <c r="C40" i="12"/>
  <c r="C41" i="12"/>
  <c r="C42" i="12"/>
  <c r="C43" i="12"/>
  <c r="C44" i="12"/>
  <c r="S13" i="4"/>
  <c r="T13" i="4" s="1"/>
  <c r="C47" i="5"/>
  <c r="C46" i="5"/>
  <c r="C23" i="12" l="1"/>
  <c r="C75" i="5"/>
  <c r="C24" i="12"/>
  <c r="C76" i="5"/>
  <c r="E24" i="12"/>
  <c r="F24" i="12" s="1"/>
  <c r="R13" i="4"/>
  <c r="R12" i="4"/>
  <c r="C119" i="12" l="1"/>
  <c r="H7" i="4" l="1"/>
  <c r="C84" i="12" l="1"/>
  <c r="C85" i="12"/>
  <c r="A220" i="5"/>
  <c r="E150" i="12" s="1"/>
  <c r="F150" i="12" s="1"/>
  <c r="A221" i="5"/>
  <c r="E151" i="12" s="1"/>
  <c r="F151" i="12" s="1"/>
  <c r="K174" i="5"/>
  <c r="K175" i="5"/>
  <c r="A174" i="5"/>
  <c r="S29" i="4" s="1"/>
  <c r="T29" i="4" s="1"/>
  <c r="A175" i="5"/>
  <c r="S30" i="4" s="1"/>
  <c r="T30" i="4" s="1"/>
  <c r="C174" i="5"/>
  <c r="C175" i="5"/>
  <c r="K151" i="5"/>
  <c r="K153" i="5"/>
  <c r="K152" i="5" s="1"/>
  <c r="A149" i="5"/>
  <c r="A148" i="5"/>
  <c r="K155" i="5" l="1"/>
  <c r="R30" i="4"/>
  <c r="C118" i="12"/>
  <c r="C151" i="12" s="1"/>
  <c r="R29" i="4"/>
  <c r="C117" i="12"/>
  <c r="C150" i="12" s="1"/>
  <c r="E117" i="12"/>
  <c r="F117" i="12" s="1"/>
  <c r="C221" i="5"/>
  <c r="C220" i="5"/>
  <c r="E118" i="12"/>
  <c r="F118" i="12" s="1"/>
  <c r="H126" i="5" l="1"/>
  <c r="A127" i="5"/>
  <c r="E85" i="12" s="1"/>
  <c r="F85" i="12" s="1"/>
  <c r="A126" i="5"/>
  <c r="E84" i="12" s="1"/>
  <c r="F84" i="12" s="1"/>
  <c r="U49" i="4" l="1"/>
  <c r="J43" i="12"/>
  <c r="J69" i="12"/>
  <c r="J103" i="12"/>
  <c r="J137" i="12"/>
  <c r="J170" i="12"/>
  <c r="C92" i="12"/>
  <c r="C93" i="12"/>
  <c r="C94" i="12"/>
  <c r="C95" i="12"/>
  <c r="C91" i="12"/>
  <c r="C83" i="12"/>
  <c r="C82" i="12"/>
  <c r="J67" i="5"/>
  <c r="J107" i="5"/>
  <c r="J145" i="5"/>
  <c r="J194" i="5"/>
  <c r="J240" i="5"/>
  <c r="A228" i="5"/>
  <c r="A229" i="5"/>
  <c r="E159" i="12" s="1"/>
  <c r="F159" i="12" s="1"/>
  <c r="A230" i="5"/>
  <c r="E160" i="12" s="1"/>
  <c r="F160" i="12" s="1"/>
  <c r="A231" i="5"/>
  <c r="E161" i="12" s="1"/>
  <c r="F161" i="12" s="1"/>
  <c r="A232" i="5"/>
  <c r="E162" i="12" s="1"/>
  <c r="F162" i="12" s="1"/>
  <c r="A233" i="5"/>
  <c r="A234" i="5"/>
  <c r="A226" i="5"/>
  <c r="A227" i="5"/>
  <c r="A235" i="5"/>
  <c r="A236" i="5"/>
  <c r="A237" i="5"/>
  <c r="A219" i="5"/>
  <c r="E149" i="12" s="1"/>
  <c r="F149" i="12" s="1"/>
  <c r="C173" i="5"/>
  <c r="C219" i="5" s="1"/>
  <c r="K173" i="5"/>
  <c r="A182" i="5"/>
  <c r="A183" i="5"/>
  <c r="E126" i="12" s="1"/>
  <c r="F126" i="12" s="1"/>
  <c r="A184" i="5"/>
  <c r="S39" i="4" s="1"/>
  <c r="T39" i="4" s="1"/>
  <c r="A185" i="5"/>
  <c r="S40" i="4" s="1"/>
  <c r="T40" i="4" s="1"/>
  <c r="A186" i="5"/>
  <c r="S41" i="4" s="1"/>
  <c r="T41" i="4" s="1"/>
  <c r="A187" i="5"/>
  <c r="E130" i="12" s="1"/>
  <c r="F130" i="12" s="1"/>
  <c r="A188" i="5"/>
  <c r="A189" i="5"/>
  <c r="C186" i="5"/>
  <c r="C183" i="5"/>
  <c r="A173" i="5"/>
  <c r="E116" i="12" s="1"/>
  <c r="F116" i="12" s="1"/>
  <c r="A134" i="5"/>
  <c r="E92" i="12" s="1"/>
  <c r="F92" i="12" s="1"/>
  <c r="A135" i="5"/>
  <c r="E93" i="12" s="1"/>
  <c r="F93" i="12" s="1"/>
  <c r="A136" i="5"/>
  <c r="E94" i="12" s="1"/>
  <c r="F94" i="12" s="1"/>
  <c r="A137" i="5"/>
  <c r="E95" i="12" s="1"/>
  <c r="F95" i="12" s="1"/>
  <c r="A139" i="5"/>
  <c r="A140" i="5"/>
  <c r="E83" i="12"/>
  <c r="F83" i="12" s="1"/>
  <c r="C232" i="5" l="1"/>
  <c r="C129" i="12"/>
  <c r="C162" i="12" s="1"/>
  <c r="C229" i="5"/>
  <c r="C126" i="12"/>
  <c r="C159" i="12" s="1"/>
  <c r="R28" i="4"/>
  <c r="C116" i="12"/>
  <c r="C149" i="12" s="1"/>
  <c r="S38" i="4"/>
  <c r="T38" i="4" s="1"/>
  <c r="R41" i="4"/>
  <c r="R38" i="4"/>
  <c r="E127" i="12"/>
  <c r="F127" i="12" s="1"/>
  <c r="S28" i="4"/>
  <c r="T28" i="4" s="1"/>
  <c r="E128" i="12"/>
  <c r="F128" i="12" s="1"/>
  <c r="E129" i="12"/>
  <c r="F129" i="12" s="1"/>
  <c r="E66" i="12" l="1"/>
  <c r="F66" i="12" s="1"/>
  <c r="E67" i="12"/>
  <c r="F67" i="12" s="1"/>
  <c r="A106" i="5"/>
  <c r="A107" i="5"/>
  <c r="C152" i="12" l="1"/>
  <c r="C222" i="5"/>
  <c r="D216" i="5"/>
  <c r="A242" i="5"/>
  <c r="A241" i="5"/>
  <c r="A240" i="5"/>
  <c r="A239" i="5"/>
  <c r="A238" i="5"/>
  <c r="E168" i="12" s="1"/>
  <c r="F168" i="12" s="1"/>
  <c r="E167" i="12"/>
  <c r="F167" i="12" s="1"/>
  <c r="E166" i="12"/>
  <c r="F166" i="12" s="1"/>
  <c r="E165" i="12"/>
  <c r="F165" i="12" s="1"/>
  <c r="E163" i="12"/>
  <c r="F163" i="12" s="1"/>
  <c r="E158" i="12"/>
  <c r="F158" i="12" s="1"/>
  <c r="E156" i="12"/>
  <c r="F156" i="12" s="1"/>
  <c r="A225" i="5"/>
  <c r="E155" i="12" s="1"/>
  <c r="F155" i="12" s="1"/>
  <c r="A224" i="5"/>
  <c r="E154" i="12" s="1"/>
  <c r="F154" i="12" s="1"/>
  <c r="A223" i="5"/>
  <c r="E153" i="12" s="1"/>
  <c r="F153" i="12" s="1"/>
  <c r="A222" i="5"/>
  <c r="E152" i="12" s="1"/>
  <c r="F152" i="12" s="1"/>
  <c r="A218" i="5"/>
  <c r="E148" i="12" s="1"/>
  <c r="F148" i="12" s="1"/>
  <c r="A217" i="5"/>
  <c r="A216" i="5"/>
  <c r="K220" i="5" l="1"/>
  <c r="K221" i="5"/>
  <c r="K238" i="5"/>
  <c r="K219" i="5"/>
  <c r="K222" i="5"/>
  <c r="K237" i="5"/>
  <c r="AH6" i="4" l="1"/>
  <c r="AH7" i="4" s="1"/>
  <c r="AH8" i="4" s="1"/>
  <c r="AH9" i="4" s="1"/>
  <c r="AH10" i="4" s="1"/>
  <c r="AH11" i="4" s="1"/>
  <c r="AH12" i="4" s="1"/>
  <c r="AH13" i="4" s="1"/>
  <c r="AH14" i="4" s="1"/>
  <c r="AH15" i="4" s="1"/>
  <c r="AH16" i="4" s="1"/>
  <c r="AH17" i="4" s="1"/>
  <c r="AH18" i="4" s="1"/>
  <c r="AH19" i="4" s="1"/>
  <c r="AH20" i="4" s="1"/>
  <c r="AH21" i="4" s="1"/>
  <c r="AH22" i="4" s="1"/>
  <c r="AH23" i="4" s="1"/>
  <c r="AH24" i="4" s="1"/>
  <c r="M36" i="4"/>
  <c r="P84" i="4" l="1"/>
  <c r="R31" i="4"/>
  <c r="W25" i="4"/>
  <c r="X25" i="4" s="1"/>
  <c r="Y25" i="4" s="1"/>
  <c r="Z25" i="4" s="1"/>
  <c r="AA25" i="4" s="1"/>
  <c r="AB25" i="4" s="1"/>
  <c r="AC25" i="4" s="1"/>
  <c r="AD25" i="4" s="1"/>
  <c r="AE25" i="4" s="1"/>
  <c r="AF25" i="4" s="1"/>
  <c r="W6" i="4"/>
  <c r="X6" i="4" l="1"/>
  <c r="Y6" i="4" s="1"/>
  <c r="Z6" i="4" s="1"/>
  <c r="S6" i="4"/>
  <c r="T6" i="4" s="1"/>
  <c r="S26" i="4"/>
  <c r="T26" i="4" s="1"/>
  <c r="A172" i="5"/>
  <c r="S27" i="4" s="1"/>
  <c r="T27" i="4" s="1"/>
  <c r="A176" i="5"/>
  <c r="S31" i="4" s="1"/>
  <c r="T31" i="4" s="1"/>
  <c r="A177" i="5"/>
  <c r="S32" i="4" s="1"/>
  <c r="T32" i="4" s="1"/>
  <c r="A178" i="5"/>
  <c r="S33" i="4" s="1"/>
  <c r="T33" i="4" s="1"/>
  <c r="A179" i="5"/>
  <c r="S34" i="4" s="1"/>
  <c r="T34" i="4" s="1"/>
  <c r="A180" i="5"/>
  <c r="S35" i="4" s="1"/>
  <c r="T35" i="4" s="1"/>
  <c r="E122" i="12" l="1"/>
  <c r="F122" i="12" s="1"/>
  <c r="E115" i="12"/>
  <c r="F115" i="12" s="1"/>
  <c r="E121" i="12"/>
  <c r="F121" i="12" s="1"/>
  <c r="E120" i="12"/>
  <c r="F120" i="12" s="1"/>
  <c r="E123" i="12"/>
  <c r="F123" i="12" s="1"/>
  <c r="E119" i="12"/>
  <c r="F119" i="12" s="1"/>
  <c r="AA6" i="4"/>
  <c r="AB6" i="4" l="1"/>
  <c r="K172" i="5"/>
  <c r="K218" i="5" l="1"/>
  <c r="AC6" i="4"/>
  <c r="AD6" i="4" l="1"/>
  <c r="K177" i="5"/>
  <c r="K178" i="5"/>
  <c r="K179" i="5"/>
  <c r="K180" i="5"/>
  <c r="C171" i="5"/>
  <c r="C114" i="12" s="1"/>
  <c r="C172" i="5"/>
  <c r="C115" i="12" s="1"/>
  <c r="C148" i="12" s="1"/>
  <c r="C181" i="5"/>
  <c r="C124" i="12" s="1"/>
  <c r="C157" i="12" s="1"/>
  <c r="C182" i="5"/>
  <c r="C125" i="12" s="1"/>
  <c r="C158" i="12" s="1"/>
  <c r="C184" i="5"/>
  <c r="C185" i="5"/>
  <c r="C128" i="12" s="1"/>
  <c r="C161" i="12" s="1"/>
  <c r="C187" i="5"/>
  <c r="C130" i="12" s="1"/>
  <c r="C163" i="12" s="1"/>
  <c r="C188" i="5"/>
  <c r="C131" i="12" s="1"/>
  <c r="C164" i="12" s="1"/>
  <c r="C189" i="5"/>
  <c r="C132" i="12" s="1"/>
  <c r="C190" i="5"/>
  <c r="C133" i="12" s="1"/>
  <c r="C191" i="5"/>
  <c r="C134" i="12" s="1"/>
  <c r="C192" i="5"/>
  <c r="C135" i="12" s="1"/>
  <c r="C193" i="5"/>
  <c r="C136" i="12" s="1"/>
  <c r="C169" i="12" s="1"/>
  <c r="C194" i="5"/>
  <c r="C137" i="12" s="1"/>
  <c r="C170" i="12" s="1"/>
  <c r="C195" i="5"/>
  <c r="C138" i="12" s="1"/>
  <c r="C171" i="12" s="1"/>
  <c r="C165" i="12" l="1"/>
  <c r="R39" i="4"/>
  <c r="C127" i="12"/>
  <c r="C160" i="12" s="1"/>
  <c r="C167" i="12"/>
  <c r="C166" i="12"/>
  <c r="C168" i="12"/>
  <c r="C231" i="5"/>
  <c r="R40" i="4"/>
  <c r="C241" i="5"/>
  <c r="R50" i="4"/>
  <c r="C233" i="5"/>
  <c r="R42" i="4"/>
  <c r="K171" i="5"/>
  <c r="K225" i="5"/>
  <c r="C240" i="5"/>
  <c r="R49" i="4"/>
  <c r="K224" i="5"/>
  <c r="C239" i="5"/>
  <c r="R48" i="4"/>
  <c r="C235" i="5"/>
  <c r="R44" i="4"/>
  <c r="C230" i="5"/>
  <c r="C217" i="5"/>
  <c r="R26" i="4"/>
  <c r="K223" i="5"/>
  <c r="C237" i="5"/>
  <c r="R46" i="4"/>
  <c r="C227" i="5"/>
  <c r="R36" i="4"/>
  <c r="C236" i="5"/>
  <c r="R45" i="4"/>
  <c r="C218" i="5"/>
  <c r="R27" i="4"/>
  <c r="C238" i="5"/>
  <c r="R47" i="4"/>
  <c r="C234" i="5"/>
  <c r="R43" i="4"/>
  <c r="C228" i="5"/>
  <c r="R37" i="4"/>
  <c r="K226" i="5"/>
  <c r="AE6" i="4"/>
  <c r="I5" i="12"/>
  <c r="K217" i="5" l="1"/>
  <c r="AF6" i="4"/>
  <c r="E10" i="12"/>
  <c r="F10" i="12" s="1"/>
  <c r="L8" i="12"/>
  <c r="L7" i="12" s="1"/>
  <c r="A34" i="5"/>
  <c r="A35" i="5"/>
  <c r="A36" i="5"/>
  <c r="A37" i="5"/>
  <c r="A38" i="5"/>
  <c r="A39" i="5"/>
  <c r="E16" i="12" s="1"/>
  <c r="F16" i="12" s="1"/>
  <c r="A42" i="5"/>
  <c r="E19" i="12" s="1"/>
  <c r="F19" i="12" s="1"/>
  <c r="A43" i="5"/>
  <c r="E20" i="12" s="1"/>
  <c r="F20" i="12" s="1"/>
  <c r="A44" i="5"/>
  <c r="E21" i="12" s="1"/>
  <c r="F21" i="12" s="1"/>
  <c r="A45" i="5"/>
  <c r="A46" i="5"/>
  <c r="A49" i="5"/>
  <c r="A50" i="5"/>
  <c r="E27" i="12" s="1"/>
  <c r="F27" i="12" s="1"/>
  <c r="A51" i="5"/>
  <c r="F29" i="12"/>
  <c r="F30" i="12"/>
  <c r="F31" i="12"/>
  <c r="E32" i="12"/>
  <c r="F32" i="12" s="1"/>
  <c r="E33" i="12"/>
  <c r="F33" i="12" s="1"/>
  <c r="E34" i="12"/>
  <c r="F34" i="12" s="1"/>
  <c r="E37" i="12"/>
  <c r="F37" i="12" s="1"/>
  <c r="E38" i="12"/>
  <c r="F38" i="12" s="1"/>
  <c r="E40" i="12"/>
  <c r="F40" i="12" s="1"/>
  <c r="E41" i="12"/>
  <c r="F41" i="12" s="1"/>
  <c r="E42" i="12"/>
  <c r="F42" i="12" s="1"/>
  <c r="E43" i="12"/>
  <c r="F43" i="12" s="1"/>
  <c r="E44" i="12"/>
  <c r="F44" i="12" s="1"/>
  <c r="E45" i="12"/>
  <c r="F45" i="12" s="1"/>
  <c r="E18" i="12"/>
  <c r="F18" i="12" s="1"/>
  <c r="A90" i="5"/>
  <c r="A92" i="5"/>
  <c r="A93" i="5"/>
  <c r="E55" i="12" s="1"/>
  <c r="F55" i="12" s="1"/>
  <c r="A94" i="5"/>
  <c r="E56" i="12" s="1"/>
  <c r="F56" i="12" s="1"/>
  <c r="A95" i="5"/>
  <c r="S16" i="4" s="1"/>
  <c r="T16" i="4" s="1"/>
  <c r="A96" i="5"/>
  <c r="E58" i="12" s="1"/>
  <c r="F58" i="12" s="1"/>
  <c r="A97" i="5"/>
  <c r="F60" i="12"/>
  <c r="F61" i="12"/>
  <c r="F62" i="12"/>
  <c r="E63" i="12"/>
  <c r="F63" i="12" s="1"/>
  <c r="E64" i="12"/>
  <c r="F64" i="12" s="1"/>
  <c r="E65" i="12"/>
  <c r="F65" i="12" s="1"/>
  <c r="E68" i="12"/>
  <c r="F68" i="12" s="1"/>
  <c r="E69" i="12"/>
  <c r="F69" i="12" s="1"/>
  <c r="A108" i="5"/>
  <c r="E70" i="12" s="1"/>
  <c r="F70" i="12" s="1"/>
  <c r="A109" i="5"/>
  <c r="E71" i="12" s="1"/>
  <c r="F71" i="12" s="1"/>
  <c r="E82" i="12"/>
  <c r="F82" i="12" s="1"/>
  <c r="A128" i="5"/>
  <c r="E86" i="12" s="1"/>
  <c r="F86" i="12" s="1"/>
  <c r="A129" i="5"/>
  <c r="E87" i="12" s="1"/>
  <c r="F87" i="12" s="1"/>
  <c r="A130" i="5"/>
  <c r="E88" i="12" s="1"/>
  <c r="F88" i="12" s="1"/>
  <c r="A131" i="5"/>
  <c r="E89" i="12" s="1"/>
  <c r="F89" i="12" s="1"/>
  <c r="A132" i="5"/>
  <c r="A133" i="5"/>
  <c r="E91" i="12" s="1"/>
  <c r="F91" i="12" s="1"/>
  <c r="E98" i="12"/>
  <c r="F98" i="12" s="1"/>
  <c r="A141" i="5"/>
  <c r="E99" i="12" s="1"/>
  <c r="F99" i="12" s="1"/>
  <c r="A142" i="5"/>
  <c r="E100" i="12" s="1"/>
  <c r="F100" i="12" s="1"/>
  <c r="A143" i="5"/>
  <c r="E101" i="12" s="1"/>
  <c r="F101" i="12" s="1"/>
  <c r="A144" i="5"/>
  <c r="A145" i="5"/>
  <c r="A146" i="5"/>
  <c r="A147" i="5"/>
  <c r="A181" i="5"/>
  <c r="S36" i="4" s="1"/>
  <c r="T36" i="4" s="1"/>
  <c r="S43" i="4"/>
  <c r="T43" i="4" s="1"/>
  <c r="A190" i="5"/>
  <c r="A191" i="5"/>
  <c r="A192" i="5"/>
  <c r="A193" i="5"/>
  <c r="S48" i="4" s="1"/>
  <c r="T48" i="4" s="1"/>
  <c r="A194" i="5"/>
  <c r="S49" i="4" s="1"/>
  <c r="T49" i="4" s="1"/>
  <c r="A195" i="5"/>
  <c r="S50" i="4" s="1"/>
  <c r="T50" i="4" s="1"/>
  <c r="A243" i="5"/>
  <c r="A244" i="5"/>
  <c r="A245" i="5"/>
  <c r="A246" i="5"/>
  <c r="A247" i="5"/>
  <c r="A248" i="5"/>
  <c r="A249" i="5"/>
  <c r="A250" i="5"/>
  <c r="A33" i="5"/>
  <c r="C89" i="12"/>
  <c r="C88" i="12"/>
  <c r="C87" i="12"/>
  <c r="C86" i="12"/>
  <c r="I3" i="12"/>
  <c r="K123" i="5"/>
  <c r="C128" i="5"/>
  <c r="C177" i="5" s="1"/>
  <c r="C120" i="12" s="1"/>
  <c r="C129" i="5"/>
  <c r="C178" i="5" s="1"/>
  <c r="C121" i="12" s="1"/>
  <c r="C130" i="5"/>
  <c r="C179" i="5" s="1"/>
  <c r="C122" i="12" s="1"/>
  <c r="C131" i="5"/>
  <c r="C180" i="5" s="1"/>
  <c r="C123" i="12" s="1"/>
  <c r="K93" i="5"/>
  <c r="K44" i="5"/>
  <c r="C95" i="5"/>
  <c r="R16" i="4" s="1"/>
  <c r="AC16" i="4"/>
  <c r="AF16" i="4"/>
  <c r="AE16" i="4"/>
  <c r="V16" i="4"/>
  <c r="AD16" i="4"/>
  <c r="C57" i="12" l="1"/>
  <c r="E59" i="12"/>
  <c r="F59" i="12" s="1"/>
  <c r="E28" i="12"/>
  <c r="F28" i="12" s="1"/>
  <c r="K84" i="5"/>
  <c r="E22" i="12"/>
  <c r="F22" i="12" s="1"/>
  <c r="S11" i="4"/>
  <c r="T11" i="4" s="1"/>
  <c r="K2" i="12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C153" i="12"/>
  <c r="C155" i="12"/>
  <c r="C156" i="12"/>
  <c r="C154" i="12"/>
  <c r="E57" i="12"/>
  <c r="F57" i="12" s="1"/>
  <c r="S47" i="4"/>
  <c r="T47" i="4" s="1"/>
  <c r="E135" i="12"/>
  <c r="F135" i="12" s="1"/>
  <c r="E13" i="12"/>
  <c r="F13" i="12" s="1"/>
  <c r="S9" i="4"/>
  <c r="T9" i="4" s="1"/>
  <c r="S46" i="4"/>
  <c r="T46" i="4" s="1"/>
  <c r="E134" i="12"/>
  <c r="F134" i="12" s="1"/>
  <c r="S42" i="4"/>
  <c r="T42" i="4" s="1"/>
  <c r="S18" i="4"/>
  <c r="T18" i="4" s="1"/>
  <c r="E12" i="12"/>
  <c r="F12" i="12" s="1"/>
  <c r="S8" i="4"/>
  <c r="T8" i="4" s="1"/>
  <c r="S44" i="4"/>
  <c r="T44" i="4" s="1"/>
  <c r="E132" i="12"/>
  <c r="F132" i="12" s="1"/>
  <c r="E26" i="12"/>
  <c r="F26" i="12" s="1"/>
  <c r="S15" i="4"/>
  <c r="T15" i="4" s="1"/>
  <c r="E14" i="12"/>
  <c r="F14" i="12" s="1"/>
  <c r="S10" i="4"/>
  <c r="T10" i="4" s="1"/>
  <c r="S37" i="4"/>
  <c r="T37" i="4" s="1"/>
  <c r="E125" i="12"/>
  <c r="F125" i="12" s="1"/>
  <c r="E23" i="12"/>
  <c r="F23" i="12" s="1"/>
  <c r="S12" i="4"/>
  <c r="T12" i="4" s="1"/>
  <c r="S45" i="4"/>
  <c r="T45" i="4" s="1"/>
  <c r="E133" i="12"/>
  <c r="F133" i="12" s="1"/>
  <c r="E15" i="12"/>
  <c r="F15" i="12" s="1"/>
  <c r="E11" i="12"/>
  <c r="F11" i="12" s="1"/>
  <c r="T7" i="4"/>
  <c r="R34" i="4"/>
  <c r="C225" i="5"/>
  <c r="R33" i="4"/>
  <c r="C224" i="5"/>
  <c r="R35" i="4"/>
  <c r="C226" i="5"/>
  <c r="R32" i="4"/>
  <c r="C223" i="5"/>
  <c r="M8" i="12"/>
  <c r="N8" i="12" s="1"/>
  <c r="O8" i="12" s="1"/>
  <c r="P8" i="12" s="1"/>
  <c r="Q8" i="12" s="1"/>
  <c r="R8" i="12" s="1"/>
  <c r="S8" i="12" s="1"/>
  <c r="T8" i="12" s="1"/>
  <c r="I6" i="12"/>
  <c r="C147" i="12"/>
  <c r="L6" i="12"/>
  <c r="L5" i="12"/>
  <c r="K4" i="12" l="1"/>
  <c r="K3" i="12"/>
  <c r="M7" i="12"/>
  <c r="M5" i="12"/>
  <c r="M6" i="12"/>
  <c r="T4" i="12"/>
  <c r="T3" i="12"/>
  <c r="T5" i="12"/>
  <c r="U8" i="12"/>
  <c r="T7" i="12"/>
  <c r="T6" i="12"/>
  <c r="N5" i="12"/>
  <c r="O7" i="12"/>
  <c r="N6" i="12"/>
  <c r="N7" i="12"/>
  <c r="O6" i="12"/>
  <c r="O5" i="12"/>
  <c r="L3" i="12"/>
  <c r="L4" i="12"/>
  <c r="P7" i="12"/>
  <c r="P6" i="12"/>
  <c r="P5" i="12"/>
  <c r="L60" i="4"/>
  <c r="F22" i="5" s="1"/>
  <c r="K10" i="5"/>
  <c r="K86" i="5" s="1"/>
  <c r="U5" i="12" l="1"/>
  <c r="U6" i="12"/>
  <c r="U7" i="12"/>
  <c r="V8" i="12"/>
  <c r="U3" i="12"/>
  <c r="U4" i="12"/>
  <c r="Q7" i="12"/>
  <c r="Q6" i="12"/>
  <c r="Q5" i="12"/>
  <c r="M4" i="12"/>
  <c r="M3" i="12"/>
  <c r="C45" i="5"/>
  <c r="J35" i="5"/>
  <c r="J50" i="4"/>
  <c r="C22" i="12" l="1"/>
  <c r="V3" i="12"/>
  <c r="V4" i="12"/>
  <c r="V6" i="12"/>
  <c r="V5" i="12"/>
  <c r="V7" i="12"/>
  <c r="W8" i="12"/>
  <c r="N4" i="12"/>
  <c r="N3" i="12"/>
  <c r="R7" i="12"/>
  <c r="R6" i="12"/>
  <c r="R5" i="12"/>
  <c r="J48" i="4"/>
  <c r="J44" i="4"/>
  <c r="O43" i="4"/>
  <c r="O59" i="4" s="1"/>
  <c r="P43" i="4"/>
  <c r="P59" i="4" s="1"/>
  <c r="W6" i="12" l="1"/>
  <c r="W7" i="12"/>
  <c r="W5" i="12"/>
  <c r="X8" i="12"/>
  <c r="W4" i="12"/>
  <c r="W3" i="12"/>
  <c r="S7" i="12"/>
  <c r="S5" i="12"/>
  <c r="S6" i="12"/>
  <c r="O3" i="12"/>
  <c r="O4" i="12"/>
  <c r="F13" i="5"/>
  <c r="G13" i="5"/>
  <c r="F14" i="5"/>
  <c r="G14" i="5"/>
  <c r="G15" i="5"/>
  <c r="G16" i="5"/>
  <c r="D14" i="5"/>
  <c r="X3" i="12" l="1"/>
  <c r="X4" i="12"/>
  <c r="X5" i="12"/>
  <c r="X6" i="12"/>
  <c r="X7" i="12"/>
  <c r="Y8" i="12"/>
  <c r="P3" i="12"/>
  <c r="P4" i="12"/>
  <c r="N28" i="4"/>
  <c r="O45" i="4" l="1"/>
  <c r="O46" i="4"/>
  <c r="P46" i="4" s="1"/>
  <c r="F25" i="4"/>
  <c r="G40" i="4"/>
  <c r="Y5" i="12"/>
  <c r="Y6" i="12"/>
  <c r="Y7" i="12"/>
  <c r="Z8" i="12"/>
  <c r="Y3" i="12"/>
  <c r="Y4" i="12"/>
  <c r="Q4" i="12"/>
  <c r="Q3" i="12"/>
  <c r="N29" i="4"/>
  <c r="N30" i="4" s="1"/>
  <c r="F17" i="5" s="1"/>
  <c r="F15" i="5"/>
  <c r="D15" i="5"/>
  <c r="I4" i="12"/>
  <c r="H40" i="4" l="1"/>
  <c r="G42" i="4"/>
  <c r="G41" i="4" s="1"/>
  <c r="G51" i="4" s="1"/>
  <c r="F65" i="5" s="1"/>
  <c r="G28" i="4"/>
  <c r="H28" i="4" s="1"/>
  <c r="F55" i="5"/>
  <c r="G26" i="4"/>
  <c r="H26" i="4" s="1"/>
  <c r="Z4" i="12"/>
  <c r="Z3" i="12"/>
  <c r="Z6" i="12"/>
  <c r="Z5" i="12"/>
  <c r="Z7" i="12"/>
  <c r="AA8" i="12"/>
  <c r="R4" i="12"/>
  <c r="R3" i="12"/>
  <c r="F16" i="5"/>
  <c r="D16" i="5"/>
  <c r="B32" i="4"/>
  <c r="G25" i="4"/>
  <c r="H25" i="4" s="1"/>
  <c r="B30" i="4"/>
  <c r="B29" i="4"/>
  <c r="B27" i="4"/>
  <c r="B25" i="4"/>
  <c r="H50" i="4"/>
  <c r="H62" i="4"/>
  <c r="H63" i="4"/>
  <c r="H98" i="5"/>
  <c r="H52" i="5" l="1"/>
  <c r="AA5" i="12"/>
  <c r="AB8" i="12"/>
  <c r="AA7" i="12"/>
  <c r="AA6" i="12"/>
  <c r="AA4" i="12"/>
  <c r="AA3" i="12"/>
  <c r="G29" i="4"/>
  <c r="H29" i="4" s="1"/>
  <c r="S3" i="12"/>
  <c r="S4" i="12"/>
  <c r="D17" i="5"/>
  <c r="H61" i="4"/>
  <c r="AB6" i="12" l="1"/>
  <c r="AB5" i="12"/>
  <c r="AB7" i="12"/>
  <c r="AC8" i="12"/>
  <c r="AB3" i="12"/>
  <c r="AB4" i="12"/>
  <c r="P45" i="4"/>
  <c r="G52" i="4"/>
  <c r="H44" i="4" s="1"/>
  <c r="H57" i="5" l="1"/>
  <c r="H58" i="5" s="1"/>
  <c r="H49" i="4"/>
  <c r="AC3" i="12"/>
  <c r="AC4" i="12"/>
  <c r="AC5" i="12"/>
  <c r="AC6" i="12"/>
  <c r="AC7" i="12"/>
  <c r="AD8" i="12"/>
  <c r="N74" i="4"/>
  <c r="H52" i="4"/>
  <c r="G32" i="4"/>
  <c r="N36" i="4" s="1"/>
  <c r="H39" i="4"/>
  <c r="H42" i="4"/>
  <c r="H46" i="4"/>
  <c r="H47" i="4"/>
  <c r="H48" i="4"/>
  <c r="H45" i="4"/>
  <c r="P36" i="4" l="1"/>
  <c r="H49" i="5" s="1"/>
  <c r="I49" i="5" s="1"/>
  <c r="I18" i="12"/>
  <c r="H75" i="4"/>
  <c r="AD4" i="12"/>
  <c r="AD3" i="12"/>
  <c r="AD5" i="12"/>
  <c r="AD7" i="12"/>
  <c r="AD6" i="12"/>
  <c r="AE8" i="12"/>
  <c r="H43" i="4"/>
  <c r="D32" i="4"/>
  <c r="H32" i="4"/>
  <c r="AE5" i="12" l="1"/>
  <c r="AE7" i="12"/>
  <c r="AE6" i="12"/>
  <c r="AE3" i="12"/>
  <c r="AE4" i="12"/>
  <c r="G55" i="4"/>
  <c r="G27" i="4"/>
  <c r="H27" i="4" s="1"/>
  <c r="H41" i="4"/>
  <c r="G53" i="4" l="1"/>
  <c r="G54" i="4" s="1"/>
  <c r="H61" i="5" s="1"/>
  <c r="H51" i="4"/>
  <c r="H55" i="4"/>
  <c r="G72" i="4" l="1"/>
  <c r="F85" i="5"/>
  <c r="H85" i="5" s="1"/>
  <c r="I85" i="5" s="1"/>
  <c r="H59" i="5"/>
  <c r="H60" i="5" s="1"/>
  <c r="H54" i="4"/>
  <c r="G60" i="4"/>
  <c r="H97" i="5" s="1"/>
  <c r="H62" i="5"/>
  <c r="H53" i="4"/>
  <c r="H60" i="4" l="1"/>
  <c r="G64" i="4"/>
  <c r="G66" i="4" l="1"/>
  <c r="G65" i="4" s="1"/>
  <c r="G73" i="4" s="1"/>
  <c r="H64" i="4"/>
  <c r="G77" i="4" l="1"/>
  <c r="H77" i="4" s="1"/>
  <c r="G76" i="4"/>
  <c r="H66" i="4"/>
  <c r="H134" i="5" l="1"/>
  <c r="H137" i="5" s="1"/>
  <c r="H73" i="4" l="1"/>
  <c r="H102" i="5"/>
  <c r="H103" i="5" s="1"/>
  <c r="H65" i="4"/>
  <c r="H133" i="5"/>
  <c r="H72" i="4"/>
  <c r="L8" i="5" l="1"/>
  <c r="L10" i="5" l="1"/>
  <c r="L202" i="5"/>
  <c r="H25" i="7"/>
  <c r="H24" i="7"/>
  <c r="G25" i="7"/>
  <c r="I25" i="7" l="1"/>
  <c r="G24" i="7" l="1"/>
  <c r="G23" i="7"/>
  <c r="G27" i="7" l="1"/>
  <c r="I24" i="7" l="1"/>
  <c r="I27" i="7"/>
  <c r="I26" i="7"/>
  <c r="F26" i="7"/>
  <c r="I23" i="7" l="1"/>
  <c r="K24" i="7"/>
  <c r="K23" i="7" l="1"/>
  <c r="H23" i="7"/>
  <c r="M8" i="5" l="1"/>
  <c r="M10" i="5" l="1"/>
  <c r="M202" i="5"/>
  <c r="N8" i="5"/>
  <c r="N10" i="5" l="1"/>
  <c r="N202" i="5"/>
  <c r="O8" i="5"/>
  <c r="O202" i="5" l="1"/>
  <c r="P8" i="5"/>
  <c r="O10" i="5"/>
  <c r="P10" i="5" l="1"/>
  <c r="P202" i="5"/>
  <c r="Q8" i="5"/>
  <c r="Q10" i="5" l="1"/>
  <c r="Q202" i="5"/>
  <c r="R8" i="5"/>
  <c r="S8" i="5" l="1"/>
  <c r="R202" i="5"/>
  <c r="R10" i="5"/>
  <c r="I3" i="5"/>
  <c r="T8" i="5" l="1"/>
  <c r="T10" i="5" s="1"/>
  <c r="T202" i="5"/>
  <c r="S10" i="5"/>
  <c r="S202" i="5"/>
  <c r="G140" i="5"/>
  <c r="G133" i="5"/>
  <c r="G97" i="5"/>
  <c r="G98" i="5" s="1"/>
  <c r="G102" i="5"/>
  <c r="G51" i="5"/>
  <c r="G52" i="5" s="1"/>
  <c r="G57" i="5"/>
  <c r="G59" i="5" s="1"/>
  <c r="K2" i="5"/>
  <c r="U8" i="5" l="1"/>
  <c r="U10" i="5" s="1"/>
  <c r="U202" i="5"/>
  <c r="K98" i="5"/>
  <c r="K52" i="5"/>
  <c r="K59" i="5"/>
  <c r="L2" i="5"/>
  <c r="V8" i="5"/>
  <c r="G135" i="5"/>
  <c r="G134" i="5"/>
  <c r="K133" i="5"/>
  <c r="K97" i="5"/>
  <c r="K102" i="5"/>
  <c r="K51" i="5"/>
  <c r="G61" i="5"/>
  <c r="K57" i="5"/>
  <c r="K4" i="5"/>
  <c r="L6" i="5"/>
  <c r="K3" i="5"/>
  <c r="I4" i="5"/>
  <c r="K182" i="5" l="1"/>
  <c r="K228" i="5" s="1"/>
  <c r="L52" i="5"/>
  <c r="V10" i="5"/>
  <c r="V202" i="5"/>
  <c r="L98" i="5"/>
  <c r="L59" i="5"/>
  <c r="L24" i="5"/>
  <c r="L25" i="5" s="1"/>
  <c r="M2" i="5"/>
  <c r="L23" i="5"/>
  <c r="W8" i="5"/>
  <c r="K134" i="5"/>
  <c r="L134" i="5"/>
  <c r="G136" i="5"/>
  <c r="G138" i="5" s="1"/>
  <c r="G141" i="5"/>
  <c r="L133" i="5"/>
  <c r="L182" i="5" s="1"/>
  <c r="G99" i="5"/>
  <c r="G103" i="5"/>
  <c r="L57" i="5"/>
  <c r="L102" i="5"/>
  <c r="L97" i="5"/>
  <c r="L61" i="5"/>
  <c r="K61" i="5"/>
  <c r="G53" i="5"/>
  <c r="G58" i="5"/>
  <c r="L51" i="5"/>
  <c r="K9" i="5"/>
  <c r="L9" i="5"/>
  <c r="K11" i="5"/>
  <c r="L11" i="5"/>
  <c r="L131" i="5" s="1"/>
  <c r="M6" i="5"/>
  <c r="L4" i="5"/>
  <c r="L3" i="5"/>
  <c r="L5" i="5"/>
  <c r="L7" i="5"/>
  <c r="N7" i="5"/>
  <c r="L48" i="5" l="1"/>
  <c r="L37" i="5"/>
  <c r="L85" i="5"/>
  <c r="L63" i="5" s="1"/>
  <c r="L125" i="5" s="1"/>
  <c r="L210" i="5"/>
  <c r="M98" i="5"/>
  <c r="W10" i="5"/>
  <c r="W202" i="5"/>
  <c r="G100" i="5"/>
  <c r="G55" i="5"/>
  <c r="G54" i="5"/>
  <c r="M59" i="5"/>
  <c r="M52" i="5"/>
  <c r="G60" i="5"/>
  <c r="M60" i="5" s="1"/>
  <c r="L72" i="5"/>
  <c r="M23" i="5"/>
  <c r="L27" i="5"/>
  <c r="M24" i="5"/>
  <c r="M25" i="5" s="1"/>
  <c r="N2" i="5"/>
  <c r="K87" i="5"/>
  <c r="L83" i="5" s="1"/>
  <c r="X8" i="5"/>
  <c r="L228" i="5"/>
  <c r="L183" i="5"/>
  <c r="K183" i="5"/>
  <c r="G137" i="5"/>
  <c r="M134" i="5"/>
  <c r="L103" i="5"/>
  <c r="G143" i="5"/>
  <c r="G192" i="5" s="1"/>
  <c r="M133" i="5"/>
  <c r="G105" i="5"/>
  <c r="K103" i="5"/>
  <c r="M61" i="5"/>
  <c r="M97" i="5"/>
  <c r="M102" i="5"/>
  <c r="M103" i="5"/>
  <c r="M3" i="5"/>
  <c r="M57" i="5"/>
  <c r="G62" i="5"/>
  <c r="M58" i="5"/>
  <c r="K58" i="5"/>
  <c r="L58" i="5"/>
  <c r="L49" i="5"/>
  <c r="M4" i="5"/>
  <c r="M11" i="5"/>
  <c r="M131" i="5" s="1"/>
  <c r="M9" i="5"/>
  <c r="M51" i="5"/>
  <c r="M5" i="5"/>
  <c r="M7" i="5"/>
  <c r="N6" i="5"/>
  <c r="N5" i="5"/>
  <c r="M48" i="5" l="1"/>
  <c r="L46" i="5"/>
  <c r="L47" i="5"/>
  <c r="M182" i="5"/>
  <c r="M228" i="5" s="1"/>
  <c r="M27" i="5"/>
  <c r="M37" i="5"/>
  <c r="X202" i="5"/>
  <c r="M85" i="5"/>
  <c r="M63" i="5" s="1"/>
  <c r="M125" i="5" s="1"/>
  <c r="M210" i="5"/>
  <c r="N98" i="5"/>
  <c r="L211" i="5"/>
  <c r="L212" i="5" s="1"/>
  <c r="M209" i="5" s="1"/>
  <c r="K100" i="5"/>
  <c r="L100" i="5"/>
  <c r="M100" i="5"/>
  <c r="N100" i="5"/>
  <c r="L60" i="5"/>
  <c r="N59" i="5"/>
  <c r="N52" i="5"/>
  <c r="K60" i="5"/>
  <c r="M72" i="5"/>
  <c r="N60" i="5"/>
  <c r="N24" i="5"/>
  <c r="N25" i="5" s="1"/>
  <c r="N23" i="5"/>
  <c r="O2" i="5"/>
  <c r="Y8" i="5"/>
  <c r="X10" i="5"/>
  <c r="K229" i="5"/>
  <c r="L229" i="5"/>
  <c r="M183" i="5"/>
  <c r="N134" i="5"/>
  <c r="N137" i="5"/>
  <c r="N186" i="5" s="1"/>
  <c r="N232" i="5" s="1"/>
  <c r="M137" i="5"/>
  <c r="M186" i="5" s="1"/>
  <c r="K137" i="5"/>
  <c r="L137" i="5"/>
  <c r="N4" i="5"/>
  <c r="N133" i="5"/>
  <c r="N182" i="5" s="1"/>
  <c r="N102" i="5"/>
  <c r="N97" i="5"/>
  <c r="N103" i="5"/>
  <c r="N51" i="5"/>
  <c r="N57" i="5"/>
  <c r="N61" i="5"/>
  <c r="N11" i="5"/>
  <c r="N131" i="5" s="1"/>
  <c r="N3" i="5"/>
  <c r="N9" i="5"/>
  <c r="N58" i="5"/>
  <c r="G65" i="5"/>
  <c r="K62" i="5"/>
  <c r="L62" i="5"/>
  <c r="M62" i="5"/>
  <c r="N62" i="5"/>
  <c r="M49" i="5"/>
  <c r="O7" i="5"/>
  <c r="O6" i="5"/>
  <c r="O5" i="5"/>
  <c r="N48" i="5" l="1"/>
  <c r="M47" i="5"/>
  <c r="M46" i="5"/>
  <c r="N27" i="5"/>
  <c r="N37" i="5"/>
  <c r="Y202" i="5"/>
  <c r="N85" i="5"/>
  <c r="N63" i="5" s="1"/>
  <c r="N125" i="5" s="1"/>
  <c r="M211" i="5"/>
  <c r="M212" i="5" s="1"/>
  <c r="N209" i="5" s="1"/>
  <c r="N210" i="5"/>
  <c r="O100" i="5"/>
  <c r="O52" i="5"/>
  <c r="O98" i="5"/>
  <c r="N72" i="5"/>
  <c r="O137" i="5"/>
  <c r="O186" i="5" s="1"/>
  <c r="O232" i="5" s="1"/>
  <c r="O59" i="5"/>
  <c r="O60" i="5"/>
  <c r="O24" i="5"/>
  <c r="O25" i="5" s="1"/>
  <c r="O23" i="5"/>
  <c r="P2" i="5"/>
  <c r="Y10" i="5"/>
  <c r="Z8" i="5"/>
  <c r="N228" i="5"/>
  <c r="M229" i="5"/>
  <c r="K101" i="5"/>
  <c r="L186" i="5"/>
  <c r="N183" i="5"/>
  <c r="K186" i="5"/>
  <c r="M232" i="5"/>
  <c r="O134" i="5"/>
  <c r="O11" i="5"/>
  <c r="O131" i="5" s="1"/>
  <c r="O133" i="5"/>
  <c r="O182" i="5" s="1"/>
  <c r="N49" i="5"/>
  <c r="O51" i="5"/>
  <c r="O102" i="5"/>
  <c r="O97" i="5"/>
  <c r="O103" i="5"/>
  <c r="O62" i="5"/>
  <c r="O4" i="5"/>
  <c r="O3" i="5"/>
  <c r="O9" i="5"/>
  <c r="O57" i="5"/>
  <c r="O61" i="5"/>
  <c r="O58" i="5"/>
  <c r="P6" i="5"/>
  <c r="P7" i="5"/>
  <c r="P5" i="5"/>
  <c r="Q6" i="5"/>
  <c r="Q7" i="5"/>
  <c r="Q5" i="5"/>
  <c r="O48" i="5" l="1"/>
  <c r="O37" i="5"/>
  <c r="N47" i="5"/>
  <c r="N46" i="5"/>
  <c r="O85" i="5"/>
  <c r="O63" i="5" s="1"/>
  <c r="O125" i="5" s="1"/>
  <c r="Z202" i="5"/>
  <c r="N211" i="5"/>
  <c r="N212" i="5" s="1"/>
  <c r="O209" i="5" s="1"/>
  <c r="O210" i="5"/>
  <c r="P98" i="5"/>
  <c r="P100" i="5"/>
  <c r="P52" i="5"/>
  <c r="O72" i="5"/>
  <c r="P59" i="5"/>
  <c r="P60" i="5"/>
  <c r="P24" i="5"/>
  <c r="P25" i="5" s="1"/>
  <c r="O27" i="5"/>
  <c r="P23" i="5"/>
  <c r="Q2" i="5"/>
  <c r="Z10" i="5"/>
  <c r="AA8" i="5"/>
  <c r="O228" i="5"/>
  <c r="N229" i="5"/>
  <c r="O183" i="5"/>
  <c r="L232" i="5"/>
  <c r="K232" i="5"/>
  <c r="P134" i="5"/>
  <c r="P137" i="5"/>
  <c r="P51" i="5"/>
  <c r="O49" i="5"/>
  <c r="P9" i="5"/>
  <c r="P4" i="5"/>
  <c r="P11" i="5"/>
  <c r="P131" i="5" s="1"/>
  <c r="P3" i="5"/>
  <c r="P57" i="5"/>
  <c r="P133" i="5"/>
  <c r="P182" i="5" s="1"/>
  <c r="P61" i="5"/>
  <c r="P62" i="5"/>
  <c r="P97" i="5"/>
  <c r="P102" i="5"/>
  <c r="P103" i="5"/>
  <c r="P58" i="5"/>
  <c r="R5" i="5"/>
  <c r="R6" i="5"/>
  <c r="R7" i="5"/>
  <c r="P48" i="5" l="1"/>
  <c r="P37" i="5"/>
  <c r="O47" i="5"/>
  <c r="O46" i="5"/>
  <c r="P85" i="5"/>
  <c r="P63" i="5" s="1"/>
  <c r="P125" i="5" s="1"/>
  <c r="AA202" i="5"/>
  <c r="O211" i="5"/>
  <c r="O212" i="5" s="1"/>
  <c r="P209" i="5" s="1"/>
  <c r="P210" i="5"/>
  <c r="Q98" i="5"/>
  <c r="Q100" i="5"/>
  <c r="Q52" i="5"/>
  <c r="P72" i="5"/>
  <c r="Q59" i="5"/>
  <c r="Q60" i="5"/>
  <c r="Q24" i="5"/>
  <c r="Q25" i="5" s="1"/>
  <c r="P27" i="5"/>
  <c r="Q23" i="5"/>
  <c r="R2" i="5"/>
  <c r="AB8" i="5"/>
  <c r="AA10" i="5"/>
  <c r="P228" i="5"/>
  <c r="P183" i="5"/>
  <c r="O229" i="5"/>
  <c r="P186" i="5"/>
  <c r="Q134" i="5"/>
  <c r="Q137" i="5"/>
  <c r="Q57" i="5"/>
  <c r="P49" i="5"/>
  <c r="Q11" i="5"/>
  <c r="Q131" i="5" s="1"/>
  <c r="Q3" i="5"/>
  <c r="Q4" i="5"/>
  <c r="Q62" i="5"/>
  <c r="Q102" i="5"/>
  <c r="Q58" i="5"/>
  <c r="Q103" i="5"/>
  <c r="Q9" i="5"/>
  <c r="Q51" i="5"/>
  <c r="Q61" i="5"/>
  <c r="Q97" i="5"/>
  <c r="Q133" i="5"/>
  <c r="Q182" i="5" s="1"/>
  <c r="Q48" i="5" l="1"/>
  <c r="P46" i="5"/>
  <c r="P47" i="5"/>
  <c r="Q27" i="5"/>
  <c r="Q37" i="5"/>
  <c r="Q210" i="5"/>
  <c r="AB202" i="5"/>
  <c r="P211" i="5"/>
  <c r="P212" i="5" s="1"/>
  <c r="Q209" i="5" s="1"/>
  <c r="R98" i="5"/>
  <c r="R100" i="5"/>
  <c r="R52" i="5"/>
  <c r="Q72" i="5"/>
  <c r="Q85" i="5"/>
  <c r="Q63" i="5" s="1"/>
  <c r="R23" i="5"/>
  <c r="R59" i="5"/>
  <c r="R60" i="5"/>
  <c r="R24" i="5"/>
  <c r="R25" i="5" s="1"/>
  <c r="S2" i="5"/>
  <c r="AB10" i="5"/>
  <c r="AC8" i="5"/>
  <c r="Q228" i="5"/>
  <c r="Q183" i="5"/>
  <c r="P229" i="5"/>
  <c r="Q186" i="5"/>
  <c r="P232" i="5"/>
  <c r="R134" i="5"/>
  <c r="R137" i="5"/>
  <c r="Q49" i="5"/>
  <c r="R4" i="5"/>
  <c r="R61" i="5"/>
  <c r="R103" i="5"/>
  <c r="R97" i="5"/>
  <c r="R133" i="5"/>
  <c r="R182" i="5" s="1"/>
  <c r="R102" i="5"/>
  <c r="R51" i="5"/>
  <c r="R3" i="5"/>
  <c r="R62" i="5"/>
  <c r="R9" i="5"/>
  <c r="R57" i="5"/>
  <c r="R11" i="5"/>
  <c r="R131" i="5" s="1"/>
  <c r="R58" i="5"/>
  <c r="S5" i="5"/>
  <c r="S6" i="5"/>
  <c r="T5" i="5"/>
  <c r="S7" i="5"/>
  <c r="O77" i="5" l="1"/>
  <c r="M77" i="5"/>
  <c r="P77" i="5"/>
  <c r="Q77" i="5"/>
  <c r="R48" i="5"/>
  <c r="R37" i="5"/>
  <c r="Q47" i="5"/>
  <c r="Q46" i="5"/>
  <c r="AC202" i="5"/>
  <c r="R85" i="5"/>
  <c r="R63" i="5" s="1"/>
  <c r="R125" i="5" s="1"/>
  <c r="Q125" i="5"/>
  <c r="Q211" i="5"/>
  <c r="Q212" i="5" s="1"/>
  <c r="R209" i="5" s="1"/>
  <c r="R210" i="5"/>
  <c r="S98" i="5"/>
  <c r="S100" i="5"/>
  <c r="S52" i="5"/>
  <c r="R27" i="5"/>
  <c r="R72" i="5"/>
  <c r="S59" i="5"/>
  <c r="S60" i="5"/>
  <c r="S23" i="5"/>
  <c r="S24" i="5"/>
  <c r="S25" i="5" s="1"/>
  <c r="T2" i="5"/>
  <c r="AC10" i="5"/>
  <c r="AD8" i="5"/>
  <c r="R228" i="5"/>
  <c r="Q232" i="5"/>
  <c r="R186" i="5"/>
  <c r="R183" i="5"/>
  <c r="Q229" i="5"/>
  <c r="S134" i="5"/>
  <c r="S137" i="5"/>
  <c r="S61" i="5"/>
  <c r="R49" i="5"/>
  <c r="S51" i="5"/>
  <c r="S11" i="5"/>
  <c r="S131" i="5" s="1"/>
  <c r="S62" i="5"/>
  <c r="S9" i="5"/>
  <c r="S57" i="5"/>
  <c r="S3" i="5"/>
  <c r="S102" i="5"/>
  <c r="S4" i="5"/>
  <c r="S58" i="5"/>
  <c r="S97" i="5"/>
  <c r="S103" i="5"/>
  <c r="S133" i="5"/>
  <c r="S182" i="5" s="1"/>
  <c r="T6" i="5"/>
  <c r="T7" i="5"/>
  <c r="U6" i="5"/>
  <c r="U7" i="5"/>
  <c r="U5" i="5"/>
  <c r="S48" i="5" l="1"/>
  <c r="R47" i="5"/>
  <c r="R46" i="5"/>
  <c r="S27" i="5"/>
  <c r="S37" i="5"/>
  <c r="S85" i="5"/>
  <c r="S63" i="5" s="1"/>
  <c r="S125" i="5" s="1"/>
  <c r="AD202" i="5"/>
  <c r="S210" i="5"/>
  <c r="R211" i="5"/>
  <c r="R212" i="5" s="1"/>
  <c r="S209" i="5" s="1"/>
  <c r="T98" i="5"/>
  <c r="T100" i="5"/>
  <c r="T52" i="5"/>
  <c r="S72" i="5"/>
  <c r="T59" i="5"/>
  <c r="T60" i="5"/>
  <c r="T24" i="5"/>
  <c r="T25" i="5" s="1"/>
  <c r="T23" i="5"/>
  <c r="U2" i="5"/>
  <c r="AE8" i="5"/>
  <c r="AD10" i="5"/>
  <c r="S228" i="5"/>
  <c r="R229" i="5"/>
  <c r="R232" i="5"/>
  <c r="S186" i="5"/>
  <c r="S183" i="5"/>
  <c r="T134" i="5"/>
  <c r="T137" i="5"/>
  <c r="T57" i="5"/>
  <c r="T9" i="5"/>
  <c r="S49" i="5"/>
  <c r="T102" i="5"/>
  <c r="T51" i="5"/>
  <c r="T58" i="5"/>
  <c r="T4" i="5"/>
  <c r="T62" i="5"/>
  <c r="T133" i="5"/>
  <c r="T182" i="5" s="1"/>
  <c r="T3" i="5"/>
  <c r="T11" i="5"/>
  <c r="T131" i="5" s="1"/>
  <c r="T61" i="5"/>
  <c r="T103" i="5"/>
  <c r="T97" i="5"/>
  <c r="V5" i="5"/>
  <c r="V6" i="5"/>
  <c r="V7" i="5"/>
  <c r="T48" i="5" l="1"/>
  <c r="T37" i="5"/>
  <c r="S46" i="5"/>
  <c r="S47" i="5"/>
  <c r="AE202" i="5"/>
  <c r="T210" i="5"/>
  <c r="S211" i="5"/>
  <c r="S212" i="5" s="1"/>
  <c r="T209" i="5" s="1"/>
  <c r="U98" i="5"/>
  <c r="U100" i="5"/>
  <c r="U52" i="5"/>
  <c r="T72" i="5"/>
  <c r="T85" i="5"/>
  <c r="T63" i="5" s="1"/>
  <c r="U59" i="5"/>
  <c r="U60" i="5"/>
  <c r="U24" i="5"/>
  <c r="U25" i="5" s="1"/>
  <c r="T27" i="5"/>
  <c r="U23" i="5"/>
  <c r="V2" i="5"/>
  <c r="AE10" i="5"/>
  <c r="AF8" i="5"/>
  <c r="T228" i="5"/>
  <c r="T186" i="5"/>
  <c r="S229" i="5"/>
  <c r="T183" i="5"/>
  <c r="S232" i="5"/>
  <c r="U134" i="5"/>
  <c r="U137" i="5"/>
  <c r="U3" i="5"/>
  <c r="U103" i="5"/>
  <c r="U57" i="5"/>
  <c r="U62" i="5"/>
  <c r="U133" i="5"/>
  <c r="U182" i="5" s="1"/>
  <c r="U58" i="5"/>
  <c r="U102" i="5"/>
  <c r="U51" i="5"/>
  <c r="U11" i="5"/>
  <c r="U131" i="5" s="1"/>
  <c r="U9" i="5"/>
  <c r="U4" i="5"/>
  <c r="U61" i="5"/>
  <c r="U97" i="5"/>
  <c r="T49" i="5"/>
  <c r="W6" i="5"/>
  <c r="W7" i="5"/>
  <c r="W5" i="5"/>
  <c r="U48" i="5" l="1"/>
  <c r="T46" i="5"/>
  <c r="T47" i="5"/>
  <c r="U27" i="5"/>
  <c r="U37" i="5"/>
  <c r="AF202" i="5"/>
  <c r="U85" i="5"/>
  <c r="U63" i="5" s="1"/>
  <c r="U125" i="5" s="1"/>
  <c r="T125" i="5"/>
  <c r="T211" i="5"/>
  <c r="T212" i="5" s="1"/>
  <c r="U209" i="5" s="1"/>
  <c r="U210" i="5"/>
  <c r="V98" i="5"/>
  <c r="V100" i="5"/>
  <c r="V52" i="5"/>
  <c r="U72" i="5"/>
  <c r="V59" i="5"/>
  <c r="V60" i="5"/>
  <c r="V24" i="5"/>
  <c r="V25" i="5" s="1"/>
  <c r="V23" i="5"/>
  <c r="W2" i="5"/>
  <c r="AF10" i="5"/>
  <c r="AG8" i="5"/>
  <c r="U228" i="5"/>
  <c r="T229" i="5"/>
  <c r="U186" i="5"/>
  <c r="U183" i="5"/>
  <c r="T232" i="5"/>
  <c r="V134" i="5"/>
  <c r="V137" i="5"/>
  <c r="V9" i="5"/>
  <c r="V58" i="5"/>
  <c r="V97" i="5"/>
  <c r="V133" i="5"/>
  <c r="V182" i="5" s="1"/>
  <c r="V4" i="5"/>
  <c r="U49" i="5"/>
  <c r="V61" i="5"/>
  <c r="V11" i="5"/>
  <c r="V131" i="5" s="1"/>
  <c r="V3" i="5"/>
  <c r="V57" i="5"/>
  <c r="V103" i="5"/>
  <c r="V62" i="5"/>
  <c r="V51" i="5"/>
  <c r="V102" i="5"/>
  <c r="X7" i="5"/>
  <c r="X5" i="5"/>
  <c r="X6" i="5"/>
  <c r="V48" i="5" l="1"/>
  <c r="U47" i="5"/>
  <c r="U46" i="5"/>
  <c r="V27" i="5"/>
  <c r="V37" i="5"/>
  <c r="AG202" i="5"/>
  <c r="V210" i="5"/>
  <c r="U211" i="5"/>
  <c r="U212" i="5" s="1"/>
  <c r="V209" i="5" s="1"/>
  <c r="W98" i="5"/>
  <c r="W100" i="5"/>
  <c r="W52" i="5"/>
  <c r="V72" i="5"/>
  <c r="V85" i="5"/>
  <c r="V63" i="5" s="1"/>
  <c r="W59" i="5"/>
  <c r="W60" i="5"/>
  <c r="W24" i="5"/>
  <c r="W25" i="5" s="1"/>
  <c r="W23" i="5"/>
  <c r="X2" i="5"/>
  <c r="AG10" i="5"/>
  <c r="AH8" i="5"/>
  <c r="V228" i="5"/>
  <c r="U232" i="5"/>
  <c r="V186" i="5"/>
  <c r="U229" i="5"/>
  <c r="V183" i="5"/>
  <c r="W134" i="5"/>
  <c r="W137" i="5"/>
  <c r="W3" i="5"/>
  <c r="W11" i="5"/>
  <c r="W131" i="5" s="1"/>
  <c r="W97" i="5"/>
  <c r="W61" i="5"/>
  <c r="W4" i="5"/>
  <c r="W103" i="5"/>
  <c r="V49" i="5"/>
  <c r="W9" i="5"/>
  <c r="W62" i="5"/>
  <c r="W57" i="5"/>
  <c r="W51" i="5"/>
  <c r="W58" i="5"/>
  <c r="W102" i="5"/>
  <c r="W133" i="5"/>
  <c r="Y6" i="5"/>
  <c r="Y5" i="5"/>
  <c r="Y7" i="5"/>
  <c r="W48" i="5" l="1"/>
  <c r="W37" i="5"/>
  <c r="V47" i="5"/>
  <c r="V46" i="5"/>
  <c r="W85" i="5"/>
  <c r="W63" i="5" s="1"/>
  <c r="W125" i="5" s="1"/>
  <c r="AH202" i="5"/>
  <c r="V125" i="5"/>
  <c r="W210" i="5"/>
  <c r="V211" i="5"/>
  <c r="V212" i="5" s="1"/>
  <c r="W209" i="5" s="1"/>
  <c r="X98" i="5"/>
  <c r="X100" i="5"/>
  <c r="X52" i="5"/>
  <c r="W72" i="5"/>
  <c r="X59" i="5"/>
  <c r="X60" i="5"/>
  <c r="W27" i="5"/>
  <c r="X23" i="5"/>
  <c r="X24" i="5"/>
  <c r="X25" i="5" s="1"/>
  <c r="Y2" i="5"/>
  <c r="AH10" i="5"/>
  <c r="AI8" i="5"/>
  <c r="W186" i="5"/>
  <c r="W183" i="5"/>
  <c r="V229" i="5"/>
  <c r="V232" i="5"/>
  <c r="X134" i="5"/>
  <c r="X137" i="5"/>
  <c r="W49" i="5"/>
  <c r="X133" i="5"/>
  <c r="X182" i="5" s="1"/>
  <c r="X9" i="5"/>
  <c r="X4" i="5"/>
  <c r="X61" i="5"/>
  <c r="X11" i="5"/>
  <c r="X131" i="5" s="1"/>
  <c r="X57" i="5"/>
  <c r="X102" i="5"/>
  <c r="X3" i="5"/>
  <c r="X58" i="5"/>
  <c r="X62" i="5"/>
  <c r="X51" i="5"/>
  <c r="X103" i="5"/>
  <c r="X97" i="5"/>
  <c r="T77" i="5" l="1"/>
  <c r="W77" i="5"/>
  <c r="S77" i="5"/>
  <c r="U77" i="5"/>
  <c r="X48" i="5"/>
  <c r="W46" i="5"/>
  <c r="W47" i="5"/>
  <c r="X27" i="5"/>
  <c r="X37" i="5"/>
  <c r="X85" i="5"/>
  <c r="X63" i="5" s="1"/>
  <c r="X125" i="5" s="1"/>
  <c r="AI202" i="5"/>
  <c r="X210" i="5"/>
  <c r="W211" i="5"/>
  <c r="W212" i="5" s="1"/>
  <c r="X209" i="5" s="1"/>
  <c r="Y98" i="5"/>
  <c r="Y100" i="5"/>
  <c r="Y52" i="5"/>
  <c r="X72" i="5"/>
  <c r="Y59" i="5"/>
  <c r="Y60" i="5"/>
  <c r="Y23" i="5"/>
  <c r="Y24" i="5"/>
  <c r="Y25" i="5" s="1"/>
  <c r="Z2" i="5"/>
  <c r="AI10" i="5"/>
  <c r="AJ8" i="5"/>
  <c r="X228" i="5"/>
  <c r="X183" i="5"/>
  <c r="W229" i="5"/>
  <c r="W232" i="5"/>
  <c r="X186" i="5"/>
  <c r="Y134" i="5"/>
  <c r="Y137" i="5"/>
  <c r="W182" i="5"/>
  <c r="Y133" i="5"/>
  <c r="Y182" i="5" s="1"/>
  <c r="Y97" i="5"/>
  <c r="Y102" i="5"/>
  <c r="Y103" i="5"/>
  <c r="Y4" i="5"/>
  <c r="Y51" i="5"/>
  <c r="Y57" i="5"/>
  <c r="Y61" i="5"/>
  <c r="Y58" i="5"/>
  <c r="Y62" i="5"/>
  <c r="Y9" i="5"/>
  <c r="Y3" i="5"/>
  <c r="Y11" i="5"/>
  <c r="Y131" i="5" s="1"/>
  <c r="X49" i="5"/>
  <c r="Z5" i="5"/>
  <c r="Z6" i="5"/>
  <c r="Z7" i="5"/>
  <c r="Y48" i="5" l="1"/>
  <c r="X46" i="5"/>
  <c r="X47" i="5"/>
  <c r="Y27" i="5"/>
  <c r="Y37" i="5"/>
  <c r="AJ202" i="5"/>
  <c r="Y85" i="5"/>
  <c r="Y63" i="5" s="1"/>
  <c r="Y125" i="5" s="1"/>
  <c r="Y210" i="5"/>
  <c r="X211" i="5"/>
  <c r="X212" i="5" s="1"/>
  <c r="Y209" i="5" s="1"/>
  <c r="Z98" i="5"/>
  <c r="Z100" i="5"/>
  <c r="Z52" i="5"/>
  <c r="Y72" i="5"/>
  <c r="Z59" i="5"/>
  <c r="Z60" i="5"/>
  <c r="Z24" i="5"/>
  <c r="Z25" i="5" s="1"/>
  <c r="Z23" i="5"/>
  <c r="AA2" i="5"/>
  <c r="AK8" i="5"/>
  <c r="AJ10" i="5"/>
  <c r="W228" i="5"/>
  <c r="Y228" i="5"/>
  <c r="Y186" i="5"/>
  <c r="X232" i="5"/>
  <c r="Y183" i="5"/>
  <c r="X229" i="5"/>
  <c r="Z134" i="5"/>
  <c r="Z137" i="5"/>
  <c r="Z133" i="5"/>
  <c r="Z182" i="5" s="1"/>
  <c r="Y49" i="5"/>
  <c r="Z57" i="5"/>
  <c r="Z97" i="5"/>
  <c r="Z102" i="5"/>
  <c r="Z103" i="5"/>
  <c r="Z11" i="5"/>
  <c r="Z131" i="5" s="1"/>
  <c r="Z62" i="5"/>
  <c r="Z9" i="5"/>
  <c r="Z4" i="5"/>
  <c r="Z61" i="5"/>
  <c r="Z3" i="5"/>
  <c r="Z51" i="5"/>
  <c r="Z58" i="5"/>
  <c r="AA6" i="5"/>
  <c r="AA7" i="5"/>
  <c r="AA5" i="5"/>
  <c r="Z48" i="5" l="1"/>
  <c r="Z37" i="5"/>
  <c r="Y47" i="5"/>
  <c r="Y46" i="5"/>
  <c r="AK202" i="5"/>
  <c r="Z85" i="5"/>
  <c r="Z63" i="5" s="1"/>
  <c r="Z125" i="5" s="1"/>
  <c r="Y211" i="5"/>
  <c r="Y212" i="5" s="1"/>
  <c r="Z209" i="5" s="1"/>
  <c r="Z210" i="5"/>
  <c r="AA98" i="5"/>
  <c r="AA100" i="5"/>
  <c r="AA52" i="5"/>
  <c r="Z72" i="5"/>
  <c r="AA59" i="5"/>
  <c r="AA60" i="5"/>
  <c r="Z27" i="5"/>
  <c r="AA24" i="5"/>
  <c r="AA25" i="5" s="1"/>
  <c r="AA23" i="5"/>
  <c r="AB2" i="5"/>
  <c r="AK10" i="5"/>
  <c r="AL8" i="5"/>
  <c r="Z228" i="5"/>
  <c r="Y232" i="5"/>
  <c r="Z186" i="5"/>
  <c r="Y229" i="5"/>
  <c r="Z183" i="5"/>
  <c r="AA134" i="5"/>
  <c r="AA137" i="5"/>
  <c r="Z49" i="5"/>
  <c r="AA133" i="5"/>
  <c r="AA182" i="5" s="1"/>
  <c r="AA61" i="5"/>
  <c r="AA97" i="5"/>
  <c r="AA102" i="5"/>
  <c r="AA103" i="5"/>
  <c r="AA58" i="5"/>
  <c r="AA11" i="5"/>
  <c r="AA131" i="5" s="1"/>
  <c r="AA3" i="5"/>
  <c r="AA4" i="5"/>
  <c r="AA57" i="5"/>
  <c r="AA9" i="5"/>
  <c r="AA51" i="5"/>
  <c r="AA62" i="5"/>
  <c r="AB7" i="5"/>
  <c r="AB5" i="5"/>
  <c r="AB6" i="5"/>
  <c r="AA48" i="5" l="1"/>
  <c r="Z47" i="5"/>
  <c r="Z46" i="5"/>
  <c r="AA27" i="5"/>
  <c r="AA37" i="5"/>
  <c r="AA85" i="5"/>
  <c r="AA63" i="5" s="1"/>
  <c r="AA125" i="5" s="1"/>
  <c r="AL202" i="5"/>
  <c r="AA210" i="5"/>
  <c r="Z211" i="5"/>
  <c r="Z212" i="5" s="1"/>
  <c r="AA209" i="5" s="1"/>
  <c r="AB98" i="5"/>
  <c r="AB100" i="5"/>
  <c r="AB52" i="5"/>
  <c r="AA72" i="5"/>
  <c r="AB59" i="5"/>
  <c r="AB60" i="5"/>
  <c r="AB24" i="5"/>
  <c r="AB25" i="5" s="1"/>
  <c r="AB23" i="5"/>
  <c r="AC2" i="5"/>
  <c r="AL10" i="5"/>
  <c r="AM8" i="5"/>
  <c r="AA228" i="5"/>
  <c r="AA183" i="5"/>
  <c r="Z229" i="5"/>
  <c r="AA186" i="5"/>
  <c r="Z232" i="5"/>
  <c r="AB134" i="5"/>
  <c r="AB137" i="5"/>
  <c r="AB9" i="5"/>
  <c r="AB133" i="5"/>
  <c r="AB182" i="5" s="1"/>
  <c r="AB3" i="5"/>
  <c r="AB11" i="5"/>
  <c r="AB131" i="5" s="1"/>
  <c r="AB61" i="5"/>
  <c r="AB57" i="5"/>
  <c r="AB4" i="5"/>
  <c r="AB58" i="5"/>
  <c r="AB51" i="5"/>
  <c r="AB62" i="5"/>
  <c r="AB102" i="5"/>
  <c r="AB97" i="5"/>
  <c r="AB103" i="5"/>
  <c r="AA49" i="5"/>
  <c r="AC6" i="5"/>
  <c r="AC5" i="5"/>
  <c r="AC7" i="5"/>
  <c r="AB48" i="5" l="1"/>
  <c r="AB37" i="5"/>
  <c r="AA47" i="5"/>
  <c r="AA46" i="5"/>
  <c r="AM202" i="5"/>
  <c r="AB85" i="5"/>
  <c r="AB63" i="5" s="1"/>
  <c r="AB125" i="5" s="1"/>
  <c r="AA211" i="5"/>
  <c r="AA212" i="5" s="1"/>
  <c r="AB209" i="5" s="1"/>
  <c r="AB210" i="5"/>
  <c r="AC98" i="5"/>
  <c r="AC100" i="5"/>
  <c r="AC52" i="5"/>
  <c r="AB72" i="5"/>
  <c r="AC59" i="5"/>
  <c r="AC60" i="5"/>
  <c r="AB27" i="5"/>
  <c r="AC24" i="5"/>
  <c r="AC25" i="5" s="1"/>
  <c r="AC23" i="5"/>
  <c r="AD2" i="5"/>
  <c r="AM10" i="5"/>
  <c r="AN8" i="5"/>
  <c r="AB228" i="5"/>
  <c r="AB186" i="5"/>
  <c r="AA232" i="5"/>
  <c r="AB183" i="5"/>
  <c r="AA229" i="5"/>
  <c r="AC134" i="5"/>
  <c r="AC137" i="5"/>
  <c r="AB49" i="5"/>
  <c r="AC97" i="5"/>
  <c r="AC133" i="5"/>
  <c r="AC182" i="5" s="1"/>
  <c r="AC11" i="5"/>
  <c r="AC131" i="5" s="1"/>
  <c r="AC58" i="5"/>
  <c r="AC4" i="5"/>
  <c r="AC9" i="5"/>
  <c r="AC57" i="5"/>
  <c r="AC102" i="5"/>
  <c r="AC61" i="5"/>
  <c r="AC103" i="5"/>
  <c r="AC51" i="5"/>
  <c r="AC62" i="5"/>
  <c r="AC3" i="5"/>
  <c r="AD5" i="5"/>
  <c r="AD6" i="5"/>
  <c r="AD7" i="5"/>
  <c r="AC48" i="5" l="1"/>
  <c r="X77" i="5" s="1"/>
  <c r="AB46" i="5"/>
  <c r="AB47" i="5"/>
  <c r="AC27" i="5"/>
  <c r="AC37" i="5"/>
  <c r="AC210" i="5"/>
  <c r="AN202" i="5"/>
  <c r="AB211" i="5"/>
  <c r="AB212" i="5" s="1"/>
  <c r="AC209" i="5" s="1"/>
  <c r="AD98" i="5"/>
  <c r="AD100" i="5"/>
  <c r="AD52" i="5"/>
  <c r="AC72" i="5"/>
  <c r="AC85" i="5"/>
  <c r="AC63" i="5" s="1"/>
  <c r="AD23" i="5"/>
  <c r="AD59" i="5"/>
  <c r="AD60" i="5"/>
  <c r="AD24" i="5"/>
  <c r="AD25" i="5" s="1"/>
  <c r="AE2" i="5"/>
  <c r="AN10" i="5"/>
  <c r="AO8" i="5"/>
  <c r="AC228" i="5"/>
  <c r="AC186" i="5"/>
  <c r="AC183" i="5"/>
  <c r="AB232" i="5"/>
  <c r="AB229" i="5"/>
  <c r="AD134" i="5"/>
  <c r="AD137" i="5"/>
  <c r="AC49" i="5"/>
  <c r="AD133" i="5"/>
  <c r="AD182" i="5" s="1"/>
  <c r="AD11" i="5"/>
  <c r="AD131" i="5" s="1"/>
  <c r="AD9" i="5"/>
  <c r="AD102" i="5"/>
  <c r="AD3" i="5"/>
  <c r="AD51" i="5"/>
  <c r="AD4" i="5"/>
  <c r="AD57" i="5"/>
  <c r="AD97" i="5"/>
  <c r="AD62" i="5"/>
  <c r="AD58" i="5"/>
  <c r="AD61" i="5"/>
  <c r="AD103" i="5"/>
  <c r="AE6" i="5"/>
  <c r="AE7" i="5"/>
  <c r="AE5" i="5"/>
  <c r="Y77" i="5" l="1"/>
  <c r="AA77" i="5"/>
  <c r="AC77" i="5"/>
  <c r="AD48" i="5"/>
  <c r="AC47" i="5"/>
  <c r="AC46" i="5"/>
  <c r="AD27" i="5"/>
  <c r="AD37" i="5"/>
  <c r="AO202" i="5"/>
  <c r="AD85" i="5"/>
  <c r="AD63" i="5" s="1"/>
  <c r="AD125" i="5" s="1"/>
  <c r="AC125" i="5"/>
  <c r="AC211" i="5"/>
  <c r="AC212" i="5" s="1"/>
  <c r="AD209" i="5" s="1"/>
  <c r="AD210" i="5"/>
  <c r="AE98" i="5"/>
  <c r="AE100" i="5"/>
  <c r="AE52" i="5"/>
  <c r="AD72" i="5"/>
  <c r="AE59" i="5"/>
  <c r="AE60" i="5"/>
  <c r="AE24" i="5"/>
  <c r="AE25" i="5" s="1"/>
  <c r="AE23" i="5"/>
  <c r="AF2" i="5"/>
  <c r="AO10" i="5"/>
  <c r="AP8" i="5"/>
  <c r="AD228" i="5"/>
  <c r="AD186" i="5"/>
  <c r="AC232" i="5"/>
  <c r="AD183" i="5"/>
  <c r="AC229" i="5"/>
  <c r="AE134" i="5"/>
  <c r="AE137" i="5"/>
  <c r="AD49" i="5"/>
  <c r="AE133" i="5"/>
  <c r="AE182" i="5" s="1"/>
  <c r="AE51" i="5"/>
  <c r="AE103" i="5"/>
  <c r="AE57" i="5"/>
  <c r="AE97" i="5"/>
  <c r="AE61" i="5"/>
  <c r="AE11" i="5"/>
  <c r="AE131" i="5" s="1"/>
  <c r="AE3" i="5"/>
  <c r="AE9" i="5"/>
  <c r="AE4" i="5"/>
  <c r="AE62" i="5"/>
  <c r="AE58" i="5"/>
  <c r="AE102" i="5"/>
  <c r="AF7" i="5"/>
  <c r="AF5" i="5"/>
  <c r="AF6" i="5"/>
  <c r="AE48" i="5" l="1"/>
  <c r="AD47" i="5"/>
  <c r="AD46" i="5"/>
  <c r="AE27" i="5"/>
  <c r="AE37" i="5"/>
  <c r="AE210" i="5"/>
  <c r="AP202" i="5"/>
  <c r="AD211" i="5"/>
  <c r="AD212" i="5" s="1"/>
  <c r="AE209" i="5" s="1"/>
  <c r="AF98" i="5"/>
  <c r="AF100" i="5"/>
  <c r="AF52" i="5"/>
  <c r="AE72" i="5"/>
  <c r="AE85" i="5"/>
  <c r="AE63" i="5" s="1"/>
  <c r="AF59" i="5"/>
  <c r="AF60" i="5"/>
  <c r="AF24" i="5"/>
  <c r="AF25" i="5" s="1"/>
  <c r="AF23" i="5"/>
  <c r="AG2" i="5"/>
  <c r="AQ8" i="5"/>
  <c r="AP10" i="5"/>
  <c r="AE228" i="5"/>
  <c r="AD229" i="5"/>
  <c r="AD232" i="5"/>
  <c r="AE186" i="5"/>
  <c r="AE183" i="5"/>
  <c r="AF134" i="5"/>
  <c r="AF137" i="5"/>
  <c r="AF97" i="5"/>
  <c r="AE49" i="5"/>
  <c r="AF4" i="5"/>
  <c r="AF11" i="5"/>
  <c r="AF131" i="5" s="1"/>
  <c r="AF133" i="5"/>
  <c r="AF182" i="5" s="1"/>
  <c r="AF57" i="5"/>
  <c r="AF102" i="5"/>
  <c r="AF61" i="5"/>
  <c r="AF51" i="5"/>
  <c r="AF9" i="5"/>
  <c r="AF62" i="5"/>
  <c r="AF58" i="5"/>
  <c r="AF3" i="5"/>
  <c r="AF103" i="5"/>
  <c r="AG6" i="5"/>
  <c r="AG7" i="5"/>
  <c r="AG5" i="5"/>
  <c r="AF48" i="5" l="1"/>
  <c r="AF37" i="5"/>
  <c r="AE46" i="5"/>
  <c r="AE47" i="5"/>
  <c r="AF85" i="5"/>
  <c r="AF63" i="5" s="1"/>
  <c r="AF125" i="5" s="1"/>
  <c r="AQ202" i="5"/>
  <c r="AE125" i="5"/>
  <c r="AF210" i="5"/>
  <c r="AE211" i="5"/>
  <c r="AE212" i="5" s="1"/>
  <c r="AF209" i="5" s="1"/>
  <c r="AG98" i="5"/>
  <c r="AG100" i="5"/>
  <c r="AG52" i="5"/>
  <c r="AF72" i="5"/>
  <c r="AG59" i="5"/>
  <c r="AG60" i="5"/>
  <c r="AG24" i="5"/>
  <c r="AG25" i="5" s="1"/>
  <c r="AF27" i="5"/>
  <c r="AG23" i="5"/>
  <c r="AH2" i="5"/>
  <c r="AQ10" i="5"/>
  <c r="AR8" i="5"/>
  <c r="AF228" i="5"/>
  <c r="AF183" i="5"/>
  <c r="AE232" i="5"/>
  <c r="AF186" i="5"/>
  <c r="AE229" i="5"/>
  <c r="AG134" i="5"/>
  <c r="AG137" i="5"/>
  <c r="AG4" i="5"/>
  <c r="AG103" i="5"/>
  <c r="AG51" i="5"/>
  <c r="AG62" i="5"/>
  <c r="AG3" i="5"/>
  <c r="AG97" i="5"/>
  <c r="AG61" i="5"/>
  <c r="AG9" i="5"/>
  <c r="AG58" i="5"/>
  <c r="AG102" i="5"/>
  <c r="AG57" i="5"/>
  <c r="AF49" i="5"/>
  <c r="AG11" i="5"/>
  <c r="AG131" i="5" s="1"/>
  <c r="AG133" i="5"/>
  <c r="AG182" i="5" s="1"/>
  <c r="AH5" i="5"/>
  <c r="AH6" i="5"/>
  <c r="AH7" i="5"/>
  <c r="AG48" i="5" l="1"/>
  <c r="AF46" i="5"/>
  <c r="AF47" i="5"/>
  <c r="AG27" i="5"/>
  <c r="AG37" i="5"/>
  <c r="AG85" i="5"/>
  <c r="AG63" i="5" s="1"/>
  <c r="AG125" i="5" s="1"/>
  <c r="AR202" i="5"/>
  <c r="AG210" i="5"/>
  <c r="AF211" i="5"/>
  <c r="AF212" i="5" s="1"/>
  <c r="AG209" i="5" s="1"/>
  <c r="AH98" i="5"/>
  <c r="AH100" i="5"/>
  <c r="AH52" i="5"/>
  <c r="AG72" i="5"/>
  <c r="AH59" i="5"/>
  <c r="AH60" i="5"/>
  <c r="AH24" i="5"/>
  <c r="AH25" i="5" s="1"/>
  <c r="AH23" i="5"/>
  <c r="AI2" i="5"/>
  <c r="AR10" i="5"/>
  <c r="AS8" i="5"/>
  <c r="AG228" i="5"/>
  <c r="AG183" i="5"/>
  <c r="AF232" i="5"/>
  <c r="AF229" i="5"/>
  <c r="AG186" i="5"/>
  <c r="AH134" i="5"/>
  <c r="AH137" i="5"/>
  <c r="AH58" i="5"/>
  <c r="AH103" i="5"/>
  <c r="AH51" i="5"/>
  <c r="AH102" i="5"/>
  <c r="AH9" i="5"/>
  <c r="AH62" i="5"/>
  <c r="AH61" i="5"/>
  <c r="AH4" i="5"/>
  <c r="AH3" i="5"/>
  <c r="AH11" i="5"/>
  <c r="AH131" i="5" s="1"/>
  <c r="AH133" i="5"/>
  <c r="AH182" i="5" s="1"/>
  <c r="AH97" i="5"/>
  <c r="AH57" i="5"/>
  <c r="AG49" i="5"/>
  <c r="AI6" i="5"/>
  <c r="AI7" i="5"/>
  <c r="AI5" i="5"/>
  <c r="AH48" i="5" l="1"/>
  <c r="AG47" i="5"/>
  <c r="AG46" i="5"/>
  <c r="AH27" i="5"/>
  <c r="AH37" i="5"/>
  <c r="AH85" i="5"/>
  <c r="AH63" i="5" s="1"/>
  <c r="AH125" i="5" s="1"/>
  <c r="AS202" i="5"/>
  <c r="AH210" i="5"/>
  <c r="AG211" i="5"/>
  <c r="AG212" i="5" s="1"/>
  <c r="AH209" i="5" s="1"/>
  <c r="AI98" i="5"/>
  <c r="AI100" i="5"/>
  <c r="AI52" i="5"/>
  <c r="AH72" i="5"/>
  <c r="AI59" i="5"/>
  <c r="AI60" i="5"/>
  <c r="AI24" i="5"/>
  <c r="AI25" i="5" s="1"/>
  <c r="AI23" i="5"/>
  <c r="AJ2" i="5"/>
  <c r="AS10" i="5"/>
  <c r="AT8" i="5"/>
  <c r="AH228" i="5"/>
  <c r="AG229" i="5"/>
  <c r="AH186" i="5"/>
  <c r="AH183" i="5"/>
  <c r="AG232" i="5"/>
  <c r="AI134" i="5"/>
  <c r="AI137" i="5"/>
  <c r="AI102" i="5"/>
  <c r="AI103" i="5"/>
  <c r="AI57" i="5"/>
  <c r="AI97" i="5"/>
  <c r="AI133" i="5"/>
  <c r="AI182" i="5" s="1"/>
  <c r="AI61" i="5"/>
  <c r="AI4" i="5"/>
  <c r="AI11" i="5"/>
  <c r="AI131" i="5" s="1"/>
  <c r="AI62" i="5"/>
  <c r="AI51" i="5"/>
  <c r="AI58" i="5"/>
  <c r="AI9" i="5"/>
  <c r="AH49" i="5"/>
  <c r="AI3" i="5"/>
  <c r="AJ7" i="5"/>
  <c r="AJ5" i="5"/>
  <c r="AJ6" i="5"/>
  <c r="AE77" i="5" l="1"/>
  <c r="AH77" i="5"/>
  <c r="AI48" i="5"/>
  <c r="AI77" i="5" s="1"/>
  <c r="AI37" i="5"/>
  <c r="AH47" i="5"/>
  <c r="AH46" i="5"/>
  <c r="AT202" i="5"/>
  <c r="AI85" i="5"/>
  <c r="AI63" i="5" s="1"/>
  <c r="AI125" i="5" s="1"/>
  <c r="AH211" i="5"/>
  <c r="AH212" i="5" s="1"/>
  <c r="AI209" i="5" s="1"/>
  <c r="AI210" i="5"/>
  <c r="AJ98" i="5"/>
  <c r="AJ100" i="5"/>
  <c r="AJ52" i="5"/>
  <c r="AI72" i="5"/>
  <c r="AJ59" i="5"/>
  <c r="AJ60" i="5"/>
  <c r="AJ24" i="5"/>
  <c r="AJ25" i="5" s="1"/>
  <c r="AI27" i="5"/>
  <c r="AJ23" i="5"/>
  <c r="AK2" i="5"/>
  <c r="AT10" i="5"/>
  <c r="AU8" i="5"/>
  <c r="AI228" i="5"/>
  <c r="AI183" i="5"/>
  <c r="AH229" i="5"/>
  <c r="AH232" i="5"/>
  <c r="AI186" i="5"/>
  <c r="AJ134" i="5"/>
  <c r="AJ137" i="5"/>
  <c r="AJ58" i="5"/>
  <c r="AI49" i="5"/>
  <c r="AJ133" i="5"/>
  <c r="AJ182" i="5" s="1"/>
  <c r="AJ102" i="5"/>
  <c r="AJ61" i="5"/>
  <c r="AJ103" i="5"/>
  <c r="AJ57" i="5"/>
  <c r="AJ11" i="5"/>
  <c r="AJ131" i="5" s="1"/>
  <c r="AJ3" i="5"/>
  <c r="AJ97" i="5"/>
  <c r="AJ9" i="5"/>
  <c r="AJ4" i="5"/>
  <c r="AJ62" i="5"/>
  <c r="AJ51" i="5"/>
  <c r="AK5" i="5"/>
  <c r="AK6" i="5"/>
  <c r="AK7" i="5"/>
  <c r="AF77" i="5" l="1"/>
  <c r="AJ48" i="5"/>
  <c r="AJ37" i="5"/>
  <c r="AI47" i="5"/>
  <c r="AI46" i="5"/>
  <c r="AJ85" i="5"/>
  <c r="AJ63" i="5" s="1"/>
  <c r="AJ125" i="5" s="1"/>
  <c r="AU202" i="5"/>
  <c r="AJ210" i="5"/>
  <c r="AI211" i="5"/>
  <c r="AI212" i="5" s="1"/>
  <c r="AJ209" i="5" s="1"/>
  <c r="AK98" i="5"/>
  <c r="AK100" i="5"/>
  <c r="AK52" i="5"/>
  <c r="AJ72" i="5"/>
  <c r="AK59" i="5"/>
  <c r="AK60" i="5"/>
  <c r="AJ27" i="5"/>
  <c r="AK24" i="5"/>
  <c r="AK25" i="5" s="1"/>
  <c r="AK23" i="5"/>
  <c r="AL2" i="5"/>
  <c r="AU10" i="5"/>
  <c r="AV8" i="5"/>
  <c r="AJ228" i="5"/>
  <c r="AJ183" i="5"/>
  <c r="AI229" i="5"/>
  <c r="AI232" i="5"/>
  <c r="AJ186" i="5"/>
  <c r="AK134" i="5"/>
  <c r="AK137" i="5"/>
  <c r="AK4" i="5"/>
  <c r="AK58" i="5"/>
  <c r="AK3" i="5"/>
  <c r="AK51" i="5"/>
  <c r="AK97" i="5"/>
  <c r="AK61" i="5"/>
  <c r="AK102" i="5"/>
  <c r="AK9" i="5"/>
  <c r="AK11" i="5"/>
  <c r="AK131" i="5" s="1"/>
  <c r="AK103" i="5"/>
  <c r="AK62" i="5"/>
  <c r="AK57" i="5"/>
  <c r="AK133" i="5"/>
  <c r="AK182" i="5" s="1"/>
  <c r="AJ49" i="5"/>
  <c r="AL5" i="5"/>
  <c r="AL6" i="5"/>
  <c r="AL7" i="5"/>
  <c r="AK48" i="5" l="1"/>
  <c r="AK37" i="5"/>
  <c r="AJ46" i="5"/>
  <c r="AJ47" i="5"/>
  <c r="AK85" i="5"/>
  <c r="AK63" i="5" s="1"/>
  <c r="AK125" i="5" s="1"/>
  <c r="AV202" i="5"/>
  <c r="AK210" i="5"/>
  <c r="AJ211" i="5"/>
  <c r="AJ212" i="5" s="1"/>
  <c r="AK209" i="5" s="1"/>
  <c r="AL98" i="5"/>
  <c r="AL100" i="5"/>
  <c r="AL52" i="5"/>
  <c r="AK72" i="5"/>
  <c r="AL59" i="5"/>
  <c r="AL60" i="5"/>
  <c r="AL23" i="5"/>
  <c r="AL24" i="5"/>
  <c r="AL25" i="5" s="1"/>
  <c r="AK27" i="5"/>
  <c r="AM2" i="5"/>
  <c r="AV10" i="5"/>
  <c r="AW8" i="5"/>
  <c r="AK228" i="5"/>
  <c r="AK183" i="5"/>
  <c r="AJ232" i="5"/>
  <c r="AJ229" i="5"/>
  <c r="AK186" i="5"/>
  <c r="AL134" i="5"/>
  <c r="AL137" i="5"/>
  <c r="AL61" i="5"/>
  <c r="AL102" i="5"/>
  <c r="AK49" i="5"/>
  <c r="AL58" i="5"/>
  <c r="AL62" i="5"/>
  <c r="AL133" i="5"/>
  <c r="AL182" i="5" s="1"/>
  <c r="AL51" i="5"/>
  <c r="AL103" i="5"/>
  <c r="AL9" i="5"/>
  <c r="AL4" i="5"/>
  <c r="AL11" i="5"/>
  <c r="AL131" i="5" s="1"/>
  <c r="AL57" i="5"/>
  <c r="AL97" i="5"/>
  <c r="AL3" i="5"/>
  <c r="AM6" i="5"/>
  <c r="AM7" i="5"/>
  <c r="AM5" i="5"/>
  <c r="AL48" i="5" l="1"/>
  <c r="AK47" i="5"/>
  <c r="AK46" i="5"/>
  <c r="AL27" i="5"/>
  <c r="AL37" i="5"/>
  <c r="AL85" i="5"/>
  <c r="AL63" i="5" s="1"/>
  <c r="AL125" i="5" s="1"/>
  <c r="AW202" i="5"/>
  <c r="AK211" i="5"/>
  <c r="AK212" i="5" s="1"/>
  <c r="AL209" i="5" s="1"/>
  <c r="AL210" i="5"/>
  <c r="AM98" i="5"/>
  <c r="AM100" i="5"/>
  <c r="AM52" i="5"/>
  <c r="AL72" i="5"/>
  <c r="AM59" i="5"/>
  <c r="AM60" i="5"/>
  <c r="AM24" i="5"/>
  <c r="AM25" i="5" s="1"/>
  <c r="AM23" i="5"/>
  <c r="AN2" i="5"/>
  <c r="AW10" i="5"/>
  <c r="AX8" i="5"/>
  <c r="AL228" i="5"/>
  <c r="AL183" i="5"/>
  <c r="AK232" i="5"/>
  <c r="AK229" i="5"/>
  <c r="AL186" i="5"/>
  <c r="AM134" i="5"/>
  <c r="AM137" i="5"/>
  <c r="AL49" i="5"/>
  <c r="AM102" i="5"/>
  <c r="AM97" i="5"/>
  <c r="AM58" i="5"/>
  <c r="AM11" i="5"/>
  <c r="AM131" i="5" s="1"/>
  <c r="AM57" i="5"/>
  <c r="AM61" i="5"/>
  <c r="AM133" i="5"/>
  <c r="AM182" i="5" s="1"/>
  <c r="AM3" i="5"/>
  <c r="AM9" i="5"/>
  <c r="AM103" i="5"/>
  <c r="AM4" i="5"/>
  <c r="AM51" i="5"/>
  <c r="AM62" i="5"/>
  <c r="AN7" i="5"/>
  <c r="AN5" i="5"/>
  <c r="AN6" i="5"/>
  <c r="AM48" i="5" l="1"/>
  <c r="AM37" i="5"/>
  <c r="AL47" i="5"/>
  <c r="AL46" i="5"/>
  <c r="AX202" i="5"/>
  <c r="AM85" i="5"/>
  <c r="AM63" i="5" s="1"/>
  <c r="AM125" i="5" s="1"/>
  <c r="AM210" i="5"/>
  <c r="AL211" i="5"/>
  <c r="AL212" i="5" s="1"/>
  <c r="AM209" i="5" s="1"/>
  <c r="AN98" i="5"/>
  <c r="AN100" i="5"/>
  <c r="AN52" i="5"/>
  <c r="AM72" i="5"/>
  <c r="AN59" i="5"/>
  <c r="AN60" i="5"/>
  <c r="AM27" i="5"/>
  <c r="AN24" i="5"/>
  <c r="AN25" i="5" s="1"/>
  <c r="AN23" i="5"/>
  <c r="AO2" i="5"/>
  <c r="AX10" i="5"/>
  <c r="AY8" i="5"/>
  <c r="AM228" i="5"/>
  <c r="AM183" i="5"/>
  <c r="AM186" i="5"/>
  <c r="AL232" i="5"/>
  <c r="AL229" i="5"/>
  <c r="AN134" i="5"/>
  <c r="AN137" i="5"/>
  <c r="AN11" i="5"/>
  <c r="AN131" i="5" s="1"/>
  <c r="AN51" i="5"/>
  <c r="AN61" i="5"/>
  <c r="AN97" i="5"/>
  <c r="AN4" i="5"/>
  <c r="AN102" i="5"/>
  <c r="AN133" i="5"/>
  <c r="AN182" i="5" s="1"/>
  <c r="AN57" i="5"/>
  <c r="AN103" i="5"/>
  <c r="AN3" i="5"/>
  <c r="AN62" i="5"/>
  <c r="AN9" i="5"/>
  <c r="AN58" i="5"/>
  <c r="AM49" i="5"/>
  <c r="AO5" i="5"/>
  <c r="AO6" i="5"/>
  <c r="AO7" i="5"/>
  <c r="AN48" i="5" l="1"/>
  <c r="AN37" i="5"/>
  <c r="AM46" i="5"/>
  <c r="AM47" i="5"/>
  <c r="AN85" i="5"/>
  <c r="AN63" i="5" s="1"/>
  <c r="AN125" i="5" s="1"/>
  <c r="AY202" i="5"/>
  <c r="AN210" i="5"/>
  <c r="AM211" i="5"/>
  <c r="AM212" i="5" s="1"/>
  <c r="AN209" i="5" s="1"/>
  <c r="AO98" i="5"/>
  <c r="AO100" i="5"/>
  <c r="AO52" i="5"/>
  <c r="AN72" i="5"/>
  <c r="AO59" i="5"/>
  <c r="AO60" i="5"/>
  <c r="AN27" i="5"/>
  <c r="AO23" i="5"/>
  <c r="AO24" i="5"/>
  <c r="AO25" i="5" s="1"/>
  <c r="AP2" i="5"/>
  <c r="AZ8" i="5"/>
  <c r="AY10" i="5"/>
  <c r="AN228" i="5"/>
  <c r="AN49" i="5"/>
  <c r="AM232" i="5"/>
  <c r="AN186" i="5"/>
  <c r="AN183" i="5"/>
  <c r="AM229" i="5"/>
  <c r="AO134" i="5"/>
  <c r="AO137" i="5"/>
  <c r="AO57" i="5"/>
  <c r="AO9" i="5"/>
  <c r="AO62" i="5"/>
  <c r="AO133" i="5"/>
  <c r="AO3" i="5"/>
  <c r="AO51" i="5"/>
  <c r="AO102" i="5"/>
  <c r="AO11" i="5"/>
  <c r="AO131" i="5" s="1"/>
  <c r="AO4" i="5"/>
  <c r="AO61" i="5"/>
  <c r="AO58" i="5"/>
  <c r="AO97" i="5"/>
  <c r="AO103" i="5"/>
  <c r="AP5" i="5"/>
  <c r="AP6" i="5"/>
  <c r="AP7" i="5"/>
  <c r="AM77" i="5" l="1"/>
  <c r="AO48" i="5"/>
  <c r="AN46" i="5"/>
  <c r="AN47" i="5"/>
  <c r="AO27" i="5"/>
  <c r="AO37" i="5"/>
  <c r="AO85" i="5"/>
  <c r="AO63" i="5" s="1"/>
  <c r="AO125" i="5" s="1"/>
  <c r="AZ202" i="5"/>
  <c r="AN211" i="5"/>
  <c r="AN212" i="5" s="1"/>
  <c r="AO209" i="5" s="1"/>
  <c r="AO210" i="5"/>
  <c r="AP98" i="5"/>
  <c r="AP100" i="5"/>
  <c r="AP52" i="5"/>
  <c r="AO72" i="5"/>
  <c r="AP59" i="5"/>
  <c r="AP60" i="5"/>
  <c r="AP24" i="5"/>
  <c r="AP25" i="5" s="1"/>
  <c r="AP23" i="5"/>
  <c r="AQ2" i="5"/>
  <c r="AZ10" i="5"/>
  <c r="BA8" i="5"/>
  <c r="AO186" i="5"/>
  <c r="AO183" i="5"/>
  <c r="AN229" i="5"/>
  <c r="AN232" i="5"/>
  <c r="AP134" i="5"/>
  <c r="AP137" i="5"/>
  <c r="AP3" i="5"/>
  <c r="AP102" i="5"/>
  <c r="AP4" i="5"/>
  <c r="AP97" i="5"/>
  <c r="AP51" i="5"/>
  <c r="AO182" i="5"/>
  <c r="AP103" i="5"/>
  <c r="AP133" i="5"/>
  <c r="AP182" i="5" s="1"/>
  <c r="AP62" i="5"/>
  <c r="AP9" i="5"/>
  <c r="AO49" i="5"/>
  <c r="AP61" i="5"/>
  <c r="AP58" i="5"/>
  <c r="AP57" i="5"/>
  <c r="AP11" i="5"/>
  <c r="AP131" i="5" s="1"/>
  <c r="AQ6" i="5"/>
  <c r="AQ7" i="5"/>
  <c r="AQ5" i="5"/>
  <c r="AJ77" i="5" l="1"/>
  <c r="AN77" i="5"/>
  <c r="AK77" i="5"/>
  <c r="AP48" i="5"/>
  <c r="AO47" i="5"/>
  <c r="AO46" i="5"/>
  <c r="AP27" i="5"/>
  <c r="AP37" i="5"/>
  <c r="AP85" i="5"/>
  <c r="AP63" i="5" s="1"/>
  <c r="AP125" i="5" s="1"/>
  <c r="BA202" i="5"/>
  <c r="AO211" i="5"/>
  <c r="AO212" i="5" s="1"/>
  <c r="AP209" i="5" s="1"/>
  <c r="AP210" i="5"/>
  <c r="AQ98" i="5"/>
  <c r="AQ100" i="5"/>
  <c r="AQ52" i="5"/>
  <c r="AP72" i="5"/>
  <c r="AQ59" i="5"/>
  <c r="AQ60" i="5"/>
  <c r="AQ24" i="5"/>
  <c r="AQ25" i="5" s="1"/>
  <c r="AQ23" i="5"/>
  <c r="AR2" i="5"/>
  <c r="BA10" i="5"/>
  <c r="BB8" i="5"/>
  <c r="AP228" i="5"/>
  <c r="AO228" i="5"/>
  <c r="AO232" i="5"/>
  <c r="AP186" i="5"/>
  <c r="AP183" i="5"/>
  <c r="AO229" i="5"/>
  <c r="AQ134" i="5"/>
  <c r="AQ137" i="5"/>
  <c r="AQ62" i="5"/>
  <c r="AQ58" i="5"/>
  <c r="AQ97" i="5"/>
  <c r="AQ57" i="5"/>
  <c r="AQ3" i="5"/>
  <c r="AQ11" i="5"/>
  <c r="AQ131" i="5" s="1"/>
  <c r="AQ103" i="5"/>
  <c r="AQ133" i="5"/>
  <c r="AQ182" i="5" s="1"/>
  <c r="AQ9" i="5"/>
  <c r="AQ51" i="5"/>
  <c r="AQ61" i="5"/>
  <c r="AQ4" i="5"/>
  <c r="AQ102" i="5"/>
  <c r="AP49" i="5"/>
  <c r="AR7" i="5"/>
  <c r="AR5" i="5"/>
  <c r="AR6" i="5"/>
  <c r="AQ48" i="5" l="1"/>
  <c r="AP47" i="5"/>
  <c r="AP46" i="5"/>
  <c r="AQ27" i="5"/>
  <c r="AQ37" i="5"/>
  <c r="BB202" i="5"/>
  <c r="AQ85" i="5"/>
  <c r="AQ63" i="5" s="1"/>
  <c r="AQ125" i="5" s="1"/>
  <c r="AQ210" i="5"/>
  <c r="AP211" i="5"/>
  <c r="AP212" i="5" s="1"/>
  <c r="AQ209" i="5" s="1"/>
  <c r="AR98" i="5"/>
  <c r="AR100" i="5"/>
  <c r="AR52" i="5"/>
  <c r="AQ72" i="5"/>
  <c r="AR59" i="5"/>
  <c r="AR60" i="5"/>
  <c r="AR24" i="5"/>
  <c r="AR25" i="5" s="1"/>
  <c r="AR23" i="5"/>
  <c r="AS2" i="5"/>
  <c r="BB10" i="5"/>
  <c r="BC8" i="5"/>
  <c r="AQ228" i="5"/>
  <c r="AP232" i="5"/>
  <c r="AP229" i="5"/>
  <c r="AQ186" i="5"/>
  <c r="AQ183" i="5"/>
  <c r="AR134" i="5"/>
  <c r="AR137" i="5"/>
  <c r="AQ49" i="5"/>
  <c r="AR97" i="5"/>
  <c r="AR11" i="5"/>
  <c r="AR131" i="5" s="1"/>
  <c r="AR4" i="5"/>
  <c r="AR3" i="5"/>
  <c r="AR58" i="5"/>
  <c r="AR62" i="5"/>
  <c r="AR103" i="5"/>
  <c r="AR61" i="5"/>
  <c r="AR57" i="5"/>
  <c r="AR9" i="5"/>
  <c r="AR133" i="5"/>
  <c r="AR182" i="5" s="1"/>
  <c r="AR51" i="5"/>
  <c r="AR102" i="5"/>
  <c r="AS5" i="5"/>
  <c r="AS6" i="5"/>
  <c r="AS7" i="5"/>
  <c r="AR48" i="5" l="1"/>
  <c r="AQ47" i="5"/>
  <c r="AQ46" i="5"/>
  <c r="AR27" i="5"/>
  <c r="AR37" i="5"/>
  <c r="BC202" i="5"/>
  <c r="AR210" i="5"/>
  <c r="AQ211" i="5"/>
  <c r="AQ212" i="5" s="1"/>
  <c r="AR209" i="5" s="1"/>
  <c r="AS98" i="5"/>
  <c r="AS100" i="5"/>
  <c r="AS52" i="5"/>
  <c r="AR72" i="5"/>
  <c r="AR85" i="5"/>
  <c r="AR63" i="5" s="1"/>
  <c r="AS59" i="5"/>
  <c r="AS60" i="5"/>
  <c r="AS24" i="5"/>
  <c r="AS25" i="5" s="1"/>
  <c r="AS23" i="5"/>
  <c r="AT2" i="5"/>
  <c r="BD8" i="5"/>
  <c r="BC10" i="5"/>
  <c r="AR228" i="5"/>
  <c r="AQ229" i="5"/>
  <c r="AR186" i="5"/>
  <c r="AQ232" i="5"/>
  <c r="AR183" i="5"/>
  <c r="AS134" i="5"/>
  <c r="AS137" i="5"/>
  <c r="AS51" i="5"/>
  <c r="AS3" i="5"/>
  <c r="AR49" i="5"/>
  <c r="AS9" i="5"/>
  <c r="AS103" i="5"/>
  <c r="AS57" i="5"/>
  <c r="AS11" i="5"/>
  <c r="AS131" i="5" s="1"/>
  <c r="AS4" i="5"/>
  <c r="AS62" i="5"/>
  <c r="AS133" i="5"/>
  <c r="AS182" i="5" s="1"/>
  <c r="AS102" i="5"/>
  <c r="AS97" i="5"/>
  <c r="AS61" i="5"/>
  <c r="AS58" i="5"/>
  <c r="AT5" i="5"/>
  <c r="AT6" i="5"/>
  <c r="AT7" i="5"/>
  <c r="AS48" i="5" l="1"/>
  <c r="AS37" i="5"/>
  <c r="AR46" i="5"/>
  <c r="AR47" i="5"/>
  <c r="BD202" i="5"/>
  <c r="AS85" i="5"/>
  <c r="AS63" i="5" s="1"/>
  <c r="AS125" i="5" s="1"/>
  <c r="AR125" i="5"/>
  <c r="AS210" i="5"/>
  <c r="AR211" i="5"/>
  <c r="AR212" i="5" s="1"/>
  <c r="AS209" i="5" s="1"/>
  <c r="AT98" i="5"/>
  <c r="AT100" i="5"/>
  <c r="AT52" i="5"/>
  <c r="AS72" i="5"/>
  <c r="AT59" i="5"/>
  <c r="AT60" i="5"/>
  <c r="AT24" i="5"/>
  <c r="AT25" i="5" s="1"/>
  <c r="AS27" i="5"/>
  <c r="AU2" i="5"/>
  <c r="AT23" i="5"/>
  <c r="BE8" i="5"/>
  <c r="BD10" i="5"/>
  <c r="AS228" i="5"/>
  <c r="AS186" i="5"/>
  <c r="AR229" i="5"/>
  <c r="AS183" i="5"/>
  <c r="AR232" i="5"/>
  <c r="AT134" i="5"/>
  <c r="AT137" i="5"/>
  <c r="AS49" i="5"/>
  <c r="AT11" i="5"/>
  <c r="AT131" i="5" s="1"/>
  <c r="AT58" i="5"/>
  <c r="AT3" i="5"/>
  <c r="AT97" i="5"/>
  <c r="AT57" i="5"/>
  <c r="AT61" i="5"/>
  <c r="AT133" i="5"/>
  <c r="AT182" i="5" s="1"/>
  <c r="AT103" i="5"/>
  <c r="AT62" i="5"/>
  <c r="AT4" i="5"/>
  <c r="AT102" i="5"/>
  <c r="AT51" i="5"/>
  <c r="AT9" i="5"/>
  <c r="AU6" i="5"/>
  <c r="AU7" i="5"/>
  <c r="AU5" i="5"/>
  <c r="AT48" i="5" l="1"/>
  <c r="AT37" i="5"/>
  <c r="AS47" i="5"/>
  <c r="AS46" i="5"/>
  <c r="BE202" i="5"/>
  <c r="AT210" i="5"/>
  <c r="AS211" i="5"/>
  <c r="AS212" i="5" s="1"/>
  <c r="AT209" i="5" s="1"/>
  <c r="AU98" i="5"/>
  <c r="AU100" i="5"/>
  <c r="AU52" i="5"/>
  <c r="AT72" i="5"/>
  <c r="AT85" i="5"/>
  <c r="AT63" i="5" s="1"/>
  <c r="AU59" i="5"/>
  <c r="AU61" i="5"/>
  <c r="AU58" i="5"/>
  <c r="AU62" i="5"/>
  <c r="AU60" i="5"/>
  <c r="AT27" i="5"/>
  <c r="AU23" i="5"/>
  <c r="AU24" i="5"/>
  <c r="AU25" i="5" s="1"/>
  <c r="AV2" i="5"/>
  <c r="BF8" i="5"/>
  <c r="BE10" i="5"/>
  <c r="AT228" i="5"/>
  <c r="AT186" i="5"/>
  <c r="AS229" i="5"/>
  <c r="AT183" i="5"/>
  <c r="AS232" i="5"/>
  <c r="AU134" i="5"/>
  <c r="AU137" i="5"/>
  <c r="AT49" i="5"/>
  <c r="AU102" i="5"/>
  <c r="AU9" i="5"/>
  <c r="AU51" i="5"/>
  <c r="AU103" i="5"/>
  <c r="AU57" i="5"/>
  <c r="AU11" i="5"/>
  <c r="AU131" i="5" s="1"/>
  <c r="AU133" i="5"/>
  <c r="AU182" i="5" s="1"/>
  <c r="AU97" i="5"/>
  <c r="AU4" i="5"/>
  <c r="AU3" i="5"/>
  <c r="AV7" i="5"/>
  <c r="AV5" i="5"/>
  <c r="AV6" i="5"/>
  <c r="AQ77" i="5" l="1"/>
  <c r="AT77" i="5"/>
  <c r="AU48" i="5"/>
  <c r="AU37" i="5"/>
  <c r="AT47" i="5"/>
  <c r="AT46" i="5"/>
  <c r="BF202" i="5"/>
  <c r="AU85" i="5"/>
  <c r="AU63" i="5" s="1"/>
  <c r="AU125" i="5" s="1"/>
  <c r="AT125" i="5"/>
  <c r="AU210" i="5"/>
  <c r="AT211" i="5"/>
  <c r="AT212" i="5" s="1"/>
  <c r="AU209" i="5" s="1"/>
  <c r="AV98" i="5"/>
  <c r="AV100" i="5"/>
  <c r="AV52" i="5"/>
  <c r="AU72" i="5"/>
  <c r="AV59" i="5"/>
  <c r="AV60" i="5"/>
  <c r="AU27" i="5"/>
  <c r="AV23" i="5"/>
  <c r="AV24" i="5"/>
  <c r="AV25" i="5" s="1"/>
  <c r="AW2" i="5"/>
  <c r="BG8" i="5"/>
  <c r="BF10" i="5"/>
  <c r="AU228" i="5"/>
  <c r="AT232" i="5"/>
  <c r="AU186" i="5"/>
  <c r="AU183" i="5"/>
  <c r="AT229" i="5"/>
  <c r="AV134" i="5"/>
  <c r="AV137" i="5"/>
  <c r="AV4" i="5"/>
  <c r="AV9" i="5"/>
  <c r="AU49" i="5"/>
  <c r="AV62" i="5"/>
  <c r="AV51" i="5"/>
  <c r="AV61" i="5"/>
  <c r="AV58" i="5"/>
  <c r="AV102" i="5"/>
  <c r="AV11" i="5"/>
  <c r="AV131" i="5" s="1"/>
  <c r="AV57" i="5"/>
  <c r="AV97" i="5"/>
  <c r="AV3" i="5"/>
  <c r="AV133" i="5"/>
  <c r="AV182" i="5" s="1"/>
  <c r="AV103" i="5"/>
  <c r="AW5" i="5"/>
  <c r="AW6" i="5"/>
  <c r="AW7" i="5"/>
  <c r="AU77" i="5" l="1"/>
  <c r="AS77" i="5"/>
  <c r="AR77" i="5"/>
  <c r="AV48" i="5"/>
  <c r="AV37" i="5"/>
  <c r="AU46" i="5"/>
  <c r="AU47" i="5"/>
  <c r="BG202" i="5"/>
  <c r="AV85" i="5"/>
  <c r="AV63" i="5" s="1"/>
  <c r="AV125" i="5" s="1"/>
  <c r="AV210" i="5"/>
  <c r="AU211" i="5"/>
  <c r="AU212" i="5" s="1"/>
  <c r="AV209" i="5" s="1"/>
  <c r="AW98" i="5"/>
  <c r="AW100" i="5"/>
  <c r="AW52" i="5"/>
  <c r="AW59" i="5"/>
  <c r="AW60" i="5"/>
  <c r="AW24" i="5"/>
  <c r="AW25" i="5" s="1"/>
  <c r="AX2" i="5"/>
  <c r="AW23" i="5"/>
  <c r="BG10" i="5"/>
  <c r="BH8" i="5"/>
  <c r="AV228" i="5"/>
  <c r="AU232" i="5"/>
  <c r="AV186" i="5"/>
  <c r="AV183" i="5"/>
  <c r="AU229" i="5"/>
  <c r="AW134" i="5"/>
  <c r="AW137" i="5"/>
  <c r="AV49" i="5"/>
  <c r="AW58" i="5"/>
  <c r="AW102" i="5"/>
  <c r="AW133" i="5"/>
  <c r="AW182" i="5" s="1"/>
  <c r="AW51" i="5"/>
  <c r="AW4" i="5"/>
  <c r="AW62" i="5"/>
  <c r="AW97" i="5"/>
  <c r="AW3" i="5"/>
  <c r="AW103" i="5"/>
  <c r="AW9" i="5"/>
  <c r="AW11" i="5"/>
  <c r="AW131" i="5" s="1"/>
  <c r="AW57" i="5"/>
  <c r="AW61" i="5"/>
  <c r="AX5" i="5"/>
  <c r="AX6" i="5"/>
  <c r="AX7" i="5"/>
  <c r="AW48" i="5" l="1"/>
  <c r="AW37" i="5"/>
  <c r="AW85" i="5"/>
  <c r="AW63" i="5" s="1"/>
  <c r="AW125" i="5" s="1"/>
  <c r="BH202" i="5"/>
  <c r="AW210" i="5"/>
  <c r="AV211" i="5"/>
  <c r="AV212" i="5" s="1"/>
  <c r="AW209" i="5" s="1"/>
  <c r="AX98" i="5"/>
  <c r="AX100" i="5"/>
  <c r="AX52" i="5"/>
  <c r="AX59" i="5"/>
  <c r="AX60" i="5"/>
  <c r="AX24" i="5"/>
  <c r="AX25" i="5" s="1"/>
  <c r="AX23" i="5"/>
  <c r="AY2" i="5"/>
  <c r="BH5" i="5"/>
  <c r="BI8" i="5"/>
  <c r="BH7" i="5"/>
  <c r="BH6" i="5"/>
  <c r="BH10" i="5"/>
  <c r="AW228" i="5"/>
  <c r="AV229" i="5"/>
  <c r="AV232" i="5"/>
  <c r="AW186" i="5"/>
  <c r="AW183" i="5"/>
  <c r="AX134" i="5"/>
  <c r="AX137" i="5"/>
  <c r="AX133" i="5"/>
  <c r="AX182" i="5" s="1"/>
  <c r="AX11" i="5"/>
  <c r="AX131" i="5" s="1"/>
  <c r="AX51" i="5"/>
  <c r="AX57" i="5"/>
  <c r="AX3" i="5"/>
  <c r="AX103" i="5"/>
  <c r="AX102" i="5"/>
  <c r="AX62" i="5"/>
  <c r="AX9" i="5"/>
  <c r="AX61" i="5"/>
  <c r="AX58" i="5"/>
  <c r="AX97" i="5"/>
  <c r="AX4" i="5"/>
  <c r="AW49" i="5"/>
  <c r="AY6" i="5"/>
  <c r="AY7" i="5"/>
  <c r="AY5" i="5"/>
  <c r="AX48" i="5" l="1"/>
  <c r="AX37" i="5"/>
  <c r="AX85" i="5"/>
  <c r="AX63" i="5" s="1"/>
  <c r="AX125" i="5" s="1"/>
  <c r="BI202" i="5"/>
  <c r="AW211" i="5"/>
  <c r="AW212" i="5" s="1"/>
  <c r="AX209" i="5" s="1"/>
  <c r="AX210" i="5"/>
  <c r="AY98" i="5"/>
  <c r="AY100" i="5"/>
  <c r="AY52" i="5"/>
  <c r="AY59" i="5"/>
  <c r="AY60" i="5"/>
  <c r="AY24" i="5"/>
  <c r="AY25" i="5" s="1"/>
  <c r="AZ2" i="5"/>
  <c r="AY23" i="5"/>
  <c r="BI7" i="5"/>
  <c r="BJ8" i="5"/>
  <c r="BI10" i="5"/>
  <c r="BI6" i="5"/>
  <c r="BI5" i="5"/>
  <c r="AX228" i="5"/>
  <c r="AX186" i="5"/>
  <c r="AX183" i="5"/>
  <c r="AW229" i="5"/>
  <c r="AW232" i="5"/>
  <c r="AY134" i="5"/>
  <c r="AY137" i="5"/>
  <c r="AX49" i="5"/>
  <c r="AY103" i="5"/>
  <c r="AY11" i="5"/>
  <c r="AY131" i="5" s="1"/>
  <c r="AY57" i="5"/>
  <c r="AY51" i="5"/>
  <c r="AY58" i="5"/>
  <c r="AY62" i="5"/>
  <c r="AY3" i="5"/>
  <c r="AY97" i="5"/>
  <c r="AY61" i="5"/>
  <c r="AY102" i="5"/>
  <c r="AY9" i="5"/>
  <c r="AY133" i="5"/>
  <c r="AY182" i="5" s="1"/>
  <c r="AY4" i="5"/>
  <c r="AZ7" i="5"/>
  <c r="AZ5" i="5"/>
  <c r="AZ6" i="5"/>
  <c r="AY48" i="5" l="1"/>
  <c r="AY37" i="5"/>
  <c r="BJ202" i="5"/>
  <c r="AY85" i="5"/>
  <c r="AY63" i="5" s="1"/>
  <c r="AY125" i="5" s="1"/>
  <c r="AY210" i="5"/>
  <c r="AX211" i="5"/>
  <c r="AX212" i="5" s="1"/>
  <c r="AY209" i="5" s="1"/>
  <c r="AZ98" i="5"/>
  <c r="AZ100" i="5"/>
  <c r="AZ52" i="5"/>
  <c r="AZ59" i="5"/>
  <c r="AZ60" i="5"/>
  <c r="AZ24" i="5"/>
  <c r="AZ25" i="5" s="1"/>
  <c r="AZ23" i="5"/>
  <c r="BA2" i="5"/>
  <c r="BJ6" i="5"/>
  <c r="BJ5" i="5"/>
  <c r="BJ10" i="5"/>
  <c r="BJ7" i="5"/>
  <c r="BK8" i="5"/>
  <c r="AY228" i="5"/>
  <c r="AY186" i="5"/>
  <c r="AX232" i="5"/>
  <c r="AY183" i="5"/>
  <c r="AX229" i="5"/>
  <c r="AZ134" i="5"/>
  <c r="AZ137" i="5"/>
  <c r="AZ97" i="5"/>
  <c r="AZ4" i="5"/>
  <c r="AZ62" i="5"/>
  <c r="AY49" i="5"/>
  <c r="AZ3" i="5"/>
  <c r="AZ58" i="5"/>
  <c r="AZ57" i="5"/>
  <c r="AZ133" i="5"/>
  <c r="AZ102" i="5"/>
  <c r="AZ51" i="5"/>
  <c r="AZ103" i="5"/>
  <c r="AZ61" i="5"/>
  <c r="AZ9" i="5"/>
  <c r="AZ11" i="5"/>
  <c r="AZ131" i="5" s="1"/>
  <c r="BA5" i="5"/>
  <c r="BA6" i="5"/>
  <c r="BA7" i="5"/>
  <c r="AZ48" i="5" l="1"/>
  <c r="AZ37" i="5"/>
  <c r="AZ85" i="5"/>
  <c r="AZ63" i="5" s="1"/>
  <c r="AZ125" i="5" s="1"/>
  <c r="BK202" i="5"/>
  <c r="AY211" i="5"/>
  <c r="AY212" i="5" s="1"/>
  <c r="AZ209" i="5" s="1"/>
  <c r="AZ210" i="5"/>
  <c r="BA98" i="5"/>
  <c r="BA100" i="5"/>
  <c r="BA52" i="5"/>
  <c r="BA59" i="5"/>
  <c r="BA60" i="5"/>
  <c r="BA24" i="5"/>
  <c r="BA25" i="5" s="1"/>
  <c r="BA23" i="5"/>
  <c r="BB2" i="5"/>
  <c r="BK6" i="5"/>
  <c r="BK5" i="5"/>
  <c r="BK7" i="5"/>
  <c r="BK10" i="5"/>
  <c r="BL8" i="5"/>
  <c r="AY232" i="5"/>
  <c r="AZ186" i="5"/>
  <c r="AZ183" i="5"/>
  <c r="AY229" i="5"/>
  <c r="BA134" i="5"/>
  <c r="BA137" i="5"/>
  <c r="BA133" i="5"/>
  <c r="BA182" i="5" s="1"/>
  <c r="BA62" i="5"/>
  <c r="BA4" i="5"/>
  <c r="BA51" i="5"/>
  <c r="BA11" i="5"/>
  <c r="BA131" i="5" s="1"/>
  <c r="BA97" i="5"/>
  <c r="BA103" i="5"/>
  <c r="BA58" i="5"/>
  <c r="BA9" i="5"/>
  <c r="BA61" i="5"/>
  <c r="BA3" i="5"/>
  <c r="BA102" i="5"/>
  <c r="BA57" i="5"/>
  <c r="AZ49" i="5"/>
  <c r="AZ182" i="5"/>
  <c r="BB5" i="5"/>
  <c r="BB6" i="5"/>
  <c r="BB7" i="5"/>
  <c r="BA77" i="5" l="1"/>
  <c r="AZ77" i="5"/>
  <c r="AW77" i="5"/>
  <c r="BA48" i="5"/>
  <c r="AV77" i="5" s="1"/>
  <c r="BA37" i="5"/>
  <c r="BA85" i="5"/>
  <c r="BA63" i="5" s="1"/>
  <c r="BA125" i="5" s="1"/>
  <c r="BL202" i="5"/>
  <c r="AZ211" i="5"/>
  <c r="AZ212" i="5" s="1"/>
  <c r="BA209" i="5" s="1"/>
  <c r="BA210" i="5"/>
  <c r="BB98" i="5"/>
  <c r="BB100" i="5"/>
  <c r="BB52" i="5"/>
  <c r="BB59" i="5"/>
  <c r="BB60" i="5"/>
  <c r="BB24" i="5"/>
  <c r="BB25" i="5" s="1"/>
  <c r="BC2" i="5"/>
  <c r="BB23" i="5"/>
  <c r="BL7" i="5"/>
  <c r="BM8" i="5"/>
  <c r="BL10" i="5"/>
  <c r="BL5" i="5"/>
  <c r="BL6" i="5"/>
  <c r="AZ228" i="5"/>
  <c r="BA228" i="5"/>
  <c r="AZ232" i="5"/>
  <c r="BA186" i="5"/>
  <c r="BA183" i="5"/>
  <c r="AZ229" i="5"/>
  <c r="BB134" i="5"/>
  <c r="BB137" i="5"/>
  <c r="BB9" i="5"/>
  <c r="BA49" i="5"/>
  <c r="BB61" i="5"/>
  <c r="BB102" i="5"/>
  <c r="BB103" i="5"/>
  <c r="BB58" i="5"/>
  <c r="BB57" i="5"/>
  <c r="BB3" i="5"/>
  <c r="BB11" i="5"/>
  <c r="BB131" i="5" s="1"/>
  <c r="BB4" i="5"/>
  <c r="BB133" i="5"/>
  <c r="BB182" i="5" s="1"/>
  <c r="BB97" i="5"/>
  <c r="BB51" i="5"/>
  <c r="BB62" i="5"/>
  <c r="BC6" i="5"/>
  <c r="BC7" i="5"/>
  <c r="BC5" i="5"/>
  <c r="AY77" i="5" l="1"/>
  <c r="BB48" i="5"/>
  <c r="BB37" i="5"/>
  <c r="BB210" i="5"/>
  <c r="BM202" i="5"/>
  <c r="BA211" i="5"/>
  <c r="BA212" i="5" s="1"/>
  <c r="BB209" i="5" s="1"/>
  <c r="BC98" i="5"/>
  <c r="BC100" i="5"/>
  <c r="BC52" i="5"/>
  <c r="BB85" i="5"/>
  <c r="BB63" i="5" s="1"/>
  <c r="BC59" i="5"/>
  <c r="BC60" i="5"/>
  <c r="BC23" i="5"/>
  <c r="BC24" i="5"/>
  <c r="BC25" i="5" s="1"/>
  <c r="BD2" i="5"/>
  <c r="BM10" i="5"/>
  <c r="BM7" i="5"/>
  <c r="BN8" i="5"/>
  <c r="BM6" i="5"/>
  <c r="BM5" i="5"/>
  <c r="BB228" i="5"/>
  <c r="BB186" i="5"/>
  <c r="BB183" i="5"/>
  <c r="BA232" i="5"/>
  <c r="BA229" i="5"/>
  <c r="BC134" i="5"/>
  <c r="BC137" i="5"/>
  <c r="BC4" i="5"/>
  <c r="BC103" i="5"/>
  <c r="BC58" i="5"/>
  <c r="BB49" i="5"/>
  <c r="BC102" i="5"/>
  <c r="BC57" i="5"/>
  <c r="BC61" i="5"/>
  <c r="BC51" i="5"/>
  <c r="BC3" i="5"/>
  <c r="BC62" i="5"/>
  <c r="BC97" i="5"/>
  <c r="BC11" i="5"/>
  <c r="BC131" i="5" s="1"/>
  <c r="BC9" i="5"/>
  <c r="BC133" i="5"/>
  <c r="BC182" i="5" s="1"/>
  <c r="BD7" i="5"/>
  <c r="BD5" i="5"/>
  <c r="BD6" i="5"/>
  <c r="BC48" i="5" l="1"/>
  <c r="BC37" i="5"/>
  <c r="BN202" i="5"/>
  <c r="BC85" i="5"/>
  <c r="BC63" i="5" s="1"/>
  <c r="BC125" i="5" s="1"/>
  <c r="BB125" i="5"/>
  <c r="BC210" i="5"/>
  <c r="BB211" i="5"/>
  <c r="BB212" i="5" s="1"/>
  <c r="BC209" i="5" s="1"/>
  <c r="BD98" i="5"/>
  <c r="BD100" i="5"/>
  <c r="BD52" i="5"/>
  <c r="BD23" i="5"/>
  <c r="BD59" i="5"/>
  <c r="BD60" i="5"/>
  <c r="BD24" i="5"/>
  <c r="BD25" i="5" s="1"/>
  <c r="BE2" i="5"/>
  <c r="BN6" i="5"/>
  <c r="BO8" i="5"/>
  <c r="BN10" i="5"/>
  <c r="BN5" i="5"/>
  <c r="BN7" i="5"/>
  <c r="BC228" i="5"/>
  <c r="BB229" i="5"/>
  <c r="BB232" i="5"/>
  <c r="BC186" i="5"/>
  <c r="BC183" i="5"/>
  <c r="BD134" i="5"/>
  <c r="BD137" i="5"/>
  <c r="BC49" i="5"/>
  <c r="BD51" i="5"/>
  <c r="BD62" i="5"/>
  <c r="BD4" i="5"/>
  <c r="BD57" i="5"/>
  <c r="BD11" i="5"/>
  <c r="BD131" i="5" s="1"/>
  <c r="BD3" i="5"/>
  <c r="BD133" i="5"/>
  <c r="BD182" i="5" s="1"/>
  <c r="BD103" i="5"/>
  <c r="BD97" i="5"/>
  <c r="BD9" i="5"/>
  <c r="BD102" i="5"/>
  <c r="BD61" i="5"/>
  <c r="BD58" i="5"/>
  <c r="BE5" i="5"/>
  <c r="BE6" i="5"/>
  <c r="BE7" i="5"/>
  <c r="BD48" i="5" l="1"/>
  <c r="BD37" i="5"/>
  <c r="BO202" i="5"/>
  <c r="BD85" i="5"/>
  <c r="BD63" i="5" s="1"/>
  <c r="BD125" i="5" s="1"/>
  <c r="BD210" i="5"/>
  <c r="BC211" i="5"/>
  <c r="BC212" i="5" s="1"/>
  <c r="BD209" i="5" s="1"/>
  <c r="BE98" i="5"/>
  <c r="BE100" i="5"/>
  <c r="BE52" i="5"/>
  <c r="BE59" i="5"/>
  <c r="BE60" i="5"/>
  <c r="BE24" i="5"/>
  <c r="BE25" i="5" s="1"/>
  <c r="BE23" i="5"/>
  <c r="BF2" i="5"/>
  <c r="BO5" i="5"/>
  <c r="BO10" i="5"/>
  <c r="BO7" i="5"/>
  <c r="BP8" i="5"/>
  <c r="BO6" i="5"/>
  <c r="BD228" i="5"/>
  <c r="BC232" i="5"/>
  <c r="BD186" i="5"/>
  <c r="BC229" i="5"/>
  <c r="BD183" i="5"/>
  <c r="BD49" i="5"/>
  <c r="BE134" i="5"/>
  <c r="BE137" i="5"/>
  <c r="BE133" i="5"/>
  <c r="BE182" i="5" s="1"/>
  <c r="BE103" i="5"/>
  <c r="BE57" i="5"/>
  <c r="BE102" i="5"/>
  <c r="BE62" i="5"/>
  <c r="BE9" i="5"/>
  <c r="BE97" i="5"/>
  <c r="BE51" i="5"/>
  <c r="BE11" i="5"/>
  <c r="BE131" i="5" s="1"/>
  <c r="BE3" i="5"/>
  <c r="BE58" i="5"/>
  <c r="BE4" i="5"/>
  <c r="BE61" i="5"/>
  <c r="BF5" i="5"/>
  <c r="BF6" i="5"/>
  <c r="BF7" i="5"/>
  <c r="BE48" i="5" l="1"/>
  <c r="BE37" i="5"/>
  <c r="BE85" i="5"/>
  <c r="BE63" i="5" s="1"/>
  <c r="BE125" i="5" s="1"/>
  <c r="BP202" i="5"/>
  <c r="BD211" i="5"/>
  <c r="BD212" i="5" s="1"/>
  <c r="BE209" i="5" s="1"/>
  <c r="BE210" i="5"/>
  <c r="BF98" i="5"/>
  <c r="BF100" i="5"/>
  <c r="BF52" i="5"/>
  <c r="BF59" i="5"/>
  <c r="BF60" i="5"/>
  <c r="BF24" i="5"/>
  <c r="BF25" i="5" s="1"/>
  <c r="BG2" i="5"/>
  <c r="BF23" i="5"/>
  <c r="BP10" i="5"/>
  <c r="BQ8" i="5"/>
  <c r="BP6" i="5"/>
  <c r="BP7" i="5"/>
  <c r="BP5" i="5"/>
  <c r="BE228" i="5"/>
  <c r="BE183" i="5"/>
  <c r="BD232" i="5"/>
  <c r="BD229" i="5"/>
  <c r="BE186" i="5"/>
  <c r="BF134" i="5"/>
  <c r="BF137" i="5"/>
  <c r="BF103" i="5"/>
  <c r="BF102" i="5"/>
  <c r="BF58" i="5"/>
  <c r="BF57" i="5"/>
  <c r="BF9" i="5"/>
  <c r="BF11" i="5"/>
  <c r="BF131" i="5" s="1"/>
  <c r="BF3" i="5"/>
  <c r="BF4" i="5"/>
  <c r="BF133" i="5"/>
  <c r="BF182" i="5" s="1"/>
  <c r="BF62" i="5"/>
  <c r="BF61" i="5"/>
  <c r="BF97" i="5"/>
  <c r="BF51" i="5"/>
  <c r="BE49" i="5"/>
  <c r="BG6" i="5"/>
  <c r="BG7" i="5"/>
  <c r="BG5" i="5"/>
  <c r="BF48" i="5" l="1"/>
  <c r="BF37" i="5"/>
  <c r="BQ202" i="5"/>
  <c r="BF85" i="5"/>
  <c r="BF63" i="5" s="1"/>
  <c r="BF125" i="5" s="1"/>
  <c r="BF210" i="5"/>
  <c r="BE211" i="5"/>
  <c r="BE212" i="5" s="1"/>
  <c r="BF209" i="5" s="1"/>
  <c r="BG98" i="5"/>
  <c r="BG100" i="5"/>
  <c r="BG52" i="5"/>
  <c r="BG59" i="5"/>
  <c r="BG60" i="5"/>
  <c r="BG24" i="5"/>
  <c r="BG25" i="5" s="1"/>
  <c r="BG23" i="5"/>
  <c r="BH2" i="5"/>
  <c r="BQ6" i="5"/>
  <c r="BQ5" i="5"/>
  <c r="BQ10" i="5"/>
  <c r="BQ7" i="5"/>
  <c r="BR8" i="5"/>
  <c r="BR202" i="5" l="1"/>
  <c r="BF211" i="5"/>
  <c r="BF212" i="5" s="1"/>
  <c r="BG209" i="5" s="1"/>
  <c r="BH98" i="5"/>
  <c r="BH100" i="5"/>
  <c r="BH52" i="5"/>
  <c r="BH134" i="5"/>
  <c r="BH183" i="5" s="1"/>
  <c r="BH229" i="5" s="1"/>
  <c r="BH59" i="5"/>
  <c r="BH60" i="5"/>
  <c r="BH58" i="5"/>
  <c r="BH97" i="5"/>
  <c r="BH24" i="5"/>
  <c r="BH25" i="5" s="1"/>
  <c r="BH4" i="5"/>
  <c r="BH9" i="5"/>
  <c r="BH102" i="5"/>
  <c r="BH62" i="5"/>
  <c r="BH103" i="5"/>
  <c r="BH11" i="5"/>
  <c r="BH131" i="5" s="1"/>
  <c r="BH57" i="5"/>
  <c r="BH137" i="5"/>
  <c r="BH186" i="5" s="1"/>
  <c r="BH232" i="5" s="1"/>
  <c r="BH3" i="5"/>
  <c r="BH61" i="5"/>
  <c r="BH133" i="5"/>
  <c r="BH182" i="5" s="1"/>
  <c r="BH228" i="5" s="1"/>
  <c r="BH23" i="5"/>
  <c r="BI2" i="5"/>
  <c r="BH51" i="5"/>
  <c r="BR5" i="5"/>
  <c r="BR6" i="5"/>
  <c r="BS8" i="5"/>
  <c r="BR10" i="5"/>
  <c r="BR7" i="5"/>
  <c r="BF228" i="5"/>
  <c r="BF186" i="5"/>
  <c r="BF183" i="5"/>
  <c r="BE232" i="5"/>
  <c r="BE229" i="5"/>
  <c r="BH48" i="5" l="1"/>
  <c r="BH37" i="5"/>
  <c r="BH85" i="5"/>
  <c r="BH63" i="5" s="1"/>
  <c r="BH125" i="5" s="1"/>
  <c r="BT8" i="5"/>
  <c r="BT5" i="5" s="1"/>
  <c r="BS202" i="5"/>
  <c r="BH210" i="5"/>
  <c r="BI98" i="5"/>
  <c r="BI100" i="5"/>
  <c r="BI52" i="5"/>
  <c r="BI59" i="5"/>
  <c r="BI60" i="5"/>
  <c r="BI4" i="5"/>
  <c r="BI24" i="5"/>
  <c r="BI25" i="5" s="1"/>
  <c r="BI62" i="5"/>
  <c r="BI3" i="5"/>
  <c r="BI57" i="5"/>
  <c r="BI103" i="5"/>
  <c r="BI58" i="5"/>
  <c r="BI97" i="5"/>
  <c r="BI51" i="5"/>
  <c r="BI23" i="5"/>
  <c r="BI102" i="5"/>
  <c r="BI133" i="5"/>
  <c r="BI182" i="5" s="1"/>
  <c r="BI228" i="5" s="1"/>
  <c r="BI134" i="5"/>
  <c r="BI183" i="5" s="1"/>
  <c r="BI229" i="5" s="1"/>
  <c r="BH49" i="5"/>
  <c r="BI137" i="5"/>
  <c r="BI186" i="5" s="1"/>
  <c r="BI232" i="5" s="1"/>
  <c r="BI11" i="5"/>
  <c r="BI131" i="5" s="1"/>
  <c r="BI9" i="5"/>
  <c r="BI61" i="5"/>
  <c r="BJ2" i="5"/>
  <c r="BS10" i="5"/>
  <c r="BS5" i="5"/>
  <c r="BS7" i="5"/>
  <c r="BS6" i="5"/>
  <c r="BF232" i="5"/>
  <c r="BF229" i="5"/>
  <c r="BI37" i="5" l="1"/>
  <c r="BI48" i="5"/>
  <c r="BI85" i="5"/>
  <c r="BI63" i="5" s="1"/>
  <c r="BI125" i="5" s="1"/>
  <c r="BT202" i="5"/>
  <c r="BT10" i="5"/>
  <c r="BU8" i="5"/>
  <c r="BT6" i="5"/>
  <c r="BT7" i="5"/>
  <c r="BI210" i="5"/>
  <c r="BJ98" i="5"/>
  <c r="BJ100" i="5"/>
  <c r="BJ52" i="5"/>
  <c r="BJ59" i="5"/>
  <c r="BJ60" i="5"/>
  <c r="BI49" i="5"/>
  <c r="BJ103" i="5"/>
  <c r="BJ24" i="5"/>
  <c r="BJ25" i="5" s="1"/>
  <c r="BJ102" i="5"/>
  <c r="BJ58" i="5"/>
  <c r="BJ133" i="5"/>
  <c r="BJ182" i="5" s="1"/>
  <c r="BJ228" i="5" s="1"/>
  <c r="BJ137" i="5"/>
  <c r="BJ186" i="5" s="1"/>
  <c r="BJ232" i="5" s="1"/>
  <c r="BJ61" i="5"/>
  <c r="BJ3" i="5"/>
  <c r="BJ97" i="5"/>
  <c r="BJ23" i="5"/>
  <c r="BJ51" i="5"/>
  <c r="BJ62" i="5"/>
  <c r="BJ57" i="5"/>
  <c r="BJ11" i="5"/>
  <c r="BJ131" i="5" s="1"/>
  <c r="BJ134" i="5"/>
  <c r="BJ183" i="5" s="1"/>
  <c r="BJ229" i="5" s="1"/>
  <c r="BJ9" i="5"/>
  <c r="BK2" i="5"/>
  <c r="BJ4" i="5"/>
  <c r="BG134" i="5"/>
  <c r="BG137" i="5"/>
  <c r="BG51" i="5"/>
  <c r="BG102" i="5"/>
  <c r="BF49" i="5"/>
  <c r="BG4" i="5"/>
  <c r="BG58" i="5"/>
  <c r="BG97" i="5"/>
  <c r="BG11" i="5"/>
  <c r="BG131" i="5" s="1"/>
  <c r="BG61" i="5"/>
  <c r="BG103" i="5"/>
  <c r="BG57" i="5"/>
  <c r="BG3" i="5"/>
  <c r="BG9" i="5"/>
  <c r="BG62" i="5"/>
  <c r="BG133" i="5"/>
  <c r="BG182" i="5" s="1"/>
  <c r="BJ48" i="5" l="1"/>
  <c r="BG37" i="5"/>
  <c r="BG48" i="5"/>
  <c r="BJ37" i="5"/>
  <c r="BJ85" i="5"/>
  <c r="BJ63" i="5" s="1"/>
  <c r="BJ125" i="5" s="1"/>
  <c r="BU202" i="5"/>
  <c r="BG210" i="5"/>
  <c r="BG211" i="5" s="1"/>
  <c r="BG212" i="5" s="1"/>
  <c r="BH209" i="5" s="1"/>
  <c r="BU5" i="5"/>
  <c r="BV8" i="5"/>
  <c r="BW8" i="5" s="1"/>
  <c r="BU6" i="5"/>
  <c r="BU10" i="5"/>
  <c r="BU7" i="5"/>
  <c r="BJ210" i="5"/>
  <c r="BK98" i="5"/>
  <c r="BK100" i="5"/>
  <c r="BK52" i="5"/>
  <c r="BG85" i="5"/>
  <c r="BG63" i="5" s="1"/>
  <c r="BK57" i="5"/>
  <c r="BK58" i="5"/>
  <c r="BK61" i="5"/>
  <c r="BK97" i="5"/>
  <c r="BK133" i="5"/>
  <c r="BK182" i="5" s="1"/>
  <c r="BK228" i="5" s="1"/>
  <c r="BK62" i="5"/>
  <c r="BK51" i="5"/>
  <c r="BK137" i="5"/>
  <c r="BK186" i="5" s="1"/>
  <c r="BK232" i="5" s="1"/>
  <c r="BK59" i="5"/>
  <c r="BK60" i="5"/>
  <c r="BK103" i="5"/>
  <c r="BK102" i="5"/>
  <c r="BK4" i="5"/>
  <c r="BK11" i="5"/>
  <c r="BK131" i="5" s="1"/>
  <c r="BK23" i="5"/>
  <c r="BJ49" i="5"/>
  <c r="BK134" i="5"/>
  <c r="BK183" i="5" s="1"/>
  <c r="BK229" i="5" s="1"/>
  <c r="BK3" i="5"/>
  <c r="BK9" i="5"/>
  <c r="BK24" i="5"/>
  <c r="BK25" i="5" s="1"/>
  <c r="BL2" i="5"/>
  <c r="BV5" i="5"/>
  <c r="BV7" i="5"/>
  <c r="BV6" i="5"/>
  <c r="BG228" i="5"/>
  <c r="BG77" i="5" l="1"/>
  <c r="BD77" i="5"/>
  <c r="BE77" i="5"/>
  <c r="BK48" i="5"/>
  <c r="BV10" i="5"/>
  <c r="BK37" i="5"/>
  <c r="BW202" i="5"/>
  <c r="BK210" i="5"/>
  <c r="BV202" i="5"/>
  <c r="BG125" i="5"/>
  <c r="BH211" i="5"/>
  <c r="BH212" i="5" s="1"/>
  <c r="BI209" i="5" s="1"/>
  <c r="BL98" i="5"/>
  <c r="BL100" i="5"/>
  <c r="BL52" i="5"/>
  <c r="BK85" i="5"/>
  <c r="BK63" i="5" s="1"/>
  <c r="BK49" i="5"/>
  <c r="BL102" i="5"/>
  <c r="BL59" i="5"/>
  <c r="BL60" i="5"/>
  <c r="BL24" i="5"/>
  <c r="BL25" i="5" s="1"/>
  <c r="BL9" i="5"/>
  <c r="BL103" i="5"/>
  <c r="BL97" i="5"/>
  <c r="BL3" i="5"/>
  <c r="BL137" i="5"/>
  <c r="BL186" i="5" s="1"/>
  <c r="BL232" i="5" s="1"/>
  <c r="BL134" i="5"/>
  <c r="BL183" i="5" s="1"/>
  <c r="BL229" i="5" s="1"/>
  <c r="BL58" i="5"/>
  <c r="BL62" i="5"/>
  <c r="BL11" i="5"/>
  <c r="BL131" i="5" s="1"/>
  <c r="BL51" i="5"/>
  <c r="BL23" i="5"/>
  <c r="BL57" i="5"/>
  <c r="BL133" i="5"/>
  <c r="BL182" i="5" s="1"/>
  <c r="BL228" i="5" s="1"/>
  <c r="BL61" i="5"/>
  <c r="BL4" i="5"/>
  <c r="BM2" i="5"/>
  <c r="BW5" i="5"/>
  <c r="BW6" i="5"/>
  <c r="BX8" i="5"/>
  <c r="BW7" i="5"/>
  <c r="BW10" i="5"/>
  <c r="BG186" i="5"/>
  <c r="BG183" i="5"/>
  <c r="J37" i="5"/>
  <c r="BG49" i="5"/>
  <c r="BL48" i="5" l="1"/>
  <c r="BL37" i="5"/>
  <c r="BX202" i="5"/>
  <c r="BL210" i="5"/>
  <c r="BK125" i="5"/>
  <c r="BI211" i="5"/>
  <c r="BI212" i="5" s="1"/>
  <c r="BJ209" i="5" s="1"/>
  <c r="BM98" i="5"/>
  <c r="BM100" i="5"/>
  <c r="BM52" i="5"/>
  <c r="BL85" i="5"/>
  <c r="BL63" i="5" s="1"/>
  <c r="BM59" i="5"/>
  <c r="BM60" i="5"/>
  <c r="BM103" i="5"/>
  <c r="BM58" i="5"/>
  <c r="BM137" i="5"/>
  <c r="BM186" i="5" s="1"/>
  <c r="BM232" i="5" s="1"/>
  <c r="BM11" i="5"/>
  <c r="BM131" i="5" s="1"/>
  <c r="BM3" i="5"/>
  <c r="BM61" i="5"/>
  <c r="BM57" i="5"/>
  <c r="BM97" i="5"/>
  <c r="BM134" i="5"/>
  <c r="BM183" i="5" s="1"/>
  <c r="BM229" i="5" s="1"/>
  <c r="BM4" i="5"/>
  <c r="BL49" i="5"/>
  <c r="BM23" i="5"/>
  <c r="BM37" i="5" s="1"/>
  <c r="BM24" i="5"/>
  <c r="BM25" i="5" s="1"/>
  <c r="BM9" i="5"/>
  <c r="BM102" i="5"/>
  <c r="BM133" i="5"/>
  <c r="BM182" i="5" s="1"/>
  <c r="BM228" i="5" s="1"/>
  <c r="BM62" i="5"/>
  <c r="BM51" i="5"/>
  <c r="BN2" i="5"/>
  <c r="BX10" i="5"/>
  <c r="BY8" i="5"/>
  <c r="BX7" i="5"/>
  <c r="BX6" i="5"/>
  <c r="BX5" i="5"/>
  <c r="BG229" i="5"/>
  <c r="BG232" i="5"/>
  <c r="BK77" i="5" l="1"/>
  <c r="BM48" i="5"/>
  <c r="BM85" i="5"/>
  <c r="BM63" i="5" s="1"/>
  <c r="BM125" i="5" s="1"/>
  <c r="BY202" i="5"/>
  <c r="BL125" i="5"/>
  <c r="BJ211" i="5"/>
  <c r="BJ212" i="5" s="1"/>
  <c r="BK209" i="5" s="1"/>
  <c r="BM210" i="5"/>
  <c r="BN98" i="5"/>
  <c r="BN100" i="5"/>
  <c r="BN52" i="5"/>
  <c r="BM49" i="5"/>
  <c r="BN134" i="5"/>
  <c r="BN183" i="5" s="1"/>
  <c r="BN229" i="5" s="1"/>
  <c r="BN59" i="5"/>
  <c r="BN60" i="5"/>
  <c r="BN57" i="5"/>
  <c r="BN62" i="5"/>
  <c r="BN51" i="5"/>
  <c r="BN97" i="5"/>
  <c r="BN24" i="5"/>
  <c r="BN25" i="5" s="1"/>
  <c r="BN4" i="5"/>
  <c r="BN137" i="5"/>
  <c r="BN186" i="5" s="1"/>
  <c r="BN232" i="5" s="1"/>
  <c r="BN3" i="5"/>
  <c r="BO2" i="5"/>
  <c r="BN11" i="5"/>
  <c r="BN131" i="5" s="1"/>
  <c r="BN58" i="5"/>
  <c r="BN102" i="5"/>
  <c r="BN23" i="5"/>
  <c r="BN133" i="5"/>
  <c r="BN182" i="5" s="1"/>
  <c r="BN228" i="5" s="1"/>
  <c r="BN9" i="5"/>
  <c r="BN61" i="5"/>
  <c r="BN103" i="5"/>
  <c r="BY6" i="5"/>
  <c r="BZ8" i="5"/>
  <c r="BY10" i="5"/>
  <c r="BY5" i="5"/>
  <c r="BY7" i="5"/>
  <c r="BM77" i="5" l="1"/>
  <c r="BH77" i="5"/>
  <c r="BL77" i="5"/>
  <c r="BN48" i="5"/>
  <c r="BN37" i="5"/>
  <c r="BN85" i="5"/>
  <c r="BN63" i="5" s="1"/>
  <c r="BN125" i="5" s="1"/>
  <c r="BZ202" i="5"/>
  <c r="BK211" i="5"/>
  <c r="BK212" i="5" s="1"/>
  <c r="BL209" i="5" s="1"/>
  <c r="BN210" i="5"/>
  <c r="BO98" i="5"/>
  <c r="BO100" i="5"/>
  <c r="BO52" i="5"/>
  <c r="BO61" i="5"/>
  <c r="BO97" i="5"/>
  <c r="BO59" i="5"/>
  <c r="BO60" i="5"/>
  <c r="BN49" i="5"/>
  <c r="BO62" i="5"/>
  <c r="BO58" i="5"/>
  <c r="BO24" i="5"/>
  <c r="BO25" i="5" s="1"/>
  <c r="BO3" i="5"/>
  <c r="BO137" i="5"/>
  <c r="BO186" i="5" s="1"/>
  <c r="BO232" i="5" s="1"/>
  <c r="BO9" i="5"/>
  <c r="BO4" i="5"/>
  <c r="BO133" i="5"/>
  <c r="BO182" i="5" s="1"/>
  <c r="BO228" i="5" s="1"/>
  <c r="BO23" i="5"/>
  <c r="BO103" i="5"/>
  <c r="BO102" i="5"/>
  <c r="BO134" i="5"/>
  <c r="BO183" i="5" s="1"/>
  <c r="BO229" i="5" s="1"/>
  <c r="BO51" i="5"/>
  <c r="BO11" i="5"/>
  <c r="BO131" i="5" s="1"/>
  <c r="BO57" i="5"/>
  <c r="BP2" i="5"/>
  <c r="BZ10" i="5"/>
  <c r="BZ6" i="5"/>
  <c r="BZ5" i="5"/>
  <c r="BZ7" i="5"/>
  <c r="CA8" i="5"/>
  <c r="BO48" i="5" l="1"/>
  <c r="BO37" i="5"/>
  <c r="CA202" i="5"/>
  <c r="BO85" i="5"/>
  <c r="BO63" i="5" s="1"/>
  <c r="BO125" i="5" s="1"/>
  <c r="BL211" i="5"/>
  <c r="BL212" i="5" s="1"/>
  <c r="BM209" i="5" s="1"/>
  <c r="BO210" i="5"/>
  <c r="BP98" i="5"/>
  <c r="BP100" i="5"/>
  <c r="BP52" i="5"/>
  <c r="BP59" i="5"/>
  <c r="BP60" i="5"/>
  <c r="BO49" i="5"/>
  <c r="BP24" i="5"/>
  <c r="BP25" i="5" s="1"/>
  <c r="BP137" i="5"/>
  <c r="BP186" i="5" s="1"/>
  <c r="BP232" i="5" s="1"/>
  <c r="BP103" i="5"/>
  <c r="BP62" i="5"/>
  <c r="BQ2" i="5"/>
  <c r="BP11" i="5"/>
  <c r="BP131" i="5" s="1"/>
  <c r="BP134" i="5"/>
  <c r="BP183" i="5" s="1"/>
  <c r="BP229" i="5" s="1"/>
  <c r="BP4" i="5"/>
  <c r="BP102" i="5"/>
  <c r="BP97" i="5"/>
  <c r="BP133" i="5"/>
  <c r="BP182" i="5" s="1"/>
  <c r="BP228" i="5" s="1"/>
  <c r="BP9" i="5"/>
  <c r="BP51" i="5"/>
  <c r="BP23" i="5"/>
  <c r="BP37" i="5" s="1"/>
  <c r="BP58" i="5"/>
  <c r="BP3" i="5"/>
  <c r="BP57" i="5"/>
  <c r="BP61" i="5"/>
  <c r="CB8" i="5"/>
  <c r="CA6" i="5"/>
  <c r="CA7" i="5"/>
  <c r="CA10" i="5"/>
  <c r="CA5" i="5"/>
  <c r="BP48" i="5" l="1"/>
  <c r="CB202" i="5"/>
  <c r="BP85" i="5"/>
  <c r="BP63" i="5" s="1"/>
  <c r="BP125" i="5" s="1"/>
  <c r="BM211" i="5"/>
  <c r="BM212" i="5" s="1"/>
  <c r="BN209" i="5" s="1"/>
  <c r="BP210" i="5"/>
  <c r="BQ98" i="5"/>
  <c r="BQ100" i="5"/>
  <c r="BQ52" i="5"/>
  <c r="BQ9" i="5"/>
  <c r="BP49" i="5"/>
  <c r="BQ59" i="5"/>
  <c r="BQ60" i="5"/>
  <c r="BQ11" i="5"/>
  <c r="BQ131" i="5" s="1"/>
  <c r="BQ24" i="5"/>
  <c r="BQ25" i="5" s="1"/>
  <c r="BQ23" i="5"/>
  <c r="BQ3" i="5"/>
  <c r="BQ103" i="5"/>
  <c r="BQ133" i="5"/>
  <c r="BQ182" i="5" s="1"/>
  <c r="BQ228" i="5" s="1"/>
  <c r="BQ97" i="5"/>
  <c r="BR2" i="5"/>
  <c r="BQ4" i="5"/>
  <c r="BQ102" i="5"/>
  <c r="BQ61" i="5"/>
  <c r="BQ134" i="5"/>
  <c r="BQ183" i="5" s="1"/>
  <c r="BQ229" i="5" s="1"/>
  <c r="BQ58" i="5"/>
  <c r="BQ137" i="5"/>
  <c r="BQ186" i="5" s="1"/>
  <c r="BQ232" i="5" s="1"/>
  <c r="BQ57" i="5"/>
  <c r="BQ62" i="5"/>
  <c r="BQ51" i="5"/>
  <c r="CB5" i="5"/>
  <c r="CB7" i="5"/>
  <c r="CB6" i="5"/>
  <c r="CC8" i="5"/>
  <c r="CB10" i="5"/>
  <c r="BQ48" i="5" l="1"/>
  <c r="BQ37" i="5"/>
  <c r="CC202" i="5"/>
  <c r="BQ210" i="5"/>
  <c r="BN211" i="5"/>
  <c r="BN212" i="5" s="1"/>
  <c r="BO209" i="5" s="1"/>
  <c r="BR98" i="5"/>
  <c r="BR100" i="5"/>
  <c r="BR52" i="5"/>
  <c r="BQ85" i="5"/>
  <c r="BQ63" i="5" s="1"/>
  <c r="BR3" i="5"/>
  <c r="BR23" i="5"/>
  <c r="BR102" i="5"/>
  <c r="BR103" i="5"/>
  <c r="BR59" i="5"/>
  <c r="BR60" i="5"/>
  <c r="BQ49" i="5"/>
  <c r="BR51" i="5"/>
  <c r="BR24" i="5"/>
  <c r="BR25" i="5" s="1"/>
  <c r="BR11" i="5"/>
  <c r="BR131" i="5" s="1"/>
  <c r="BR57" i="5"/>
  <c r="BR137" i="5"/>
  <c r="BR186" i="5" s="1"/>
  <c r="BR232" i="5" s="1"/>
  <c r="BR61" i="5"/>
  <c r="BR9" i="5"/>
  <c r="BR4" i="5"/>
  <c r="BR133" i="5"/>
  <c r="BR182" i="5" s="1"/>
  <c r="BR228" i="5" s="1"/>
  <c r="BR58" i="5"/>
  <c r="BR97" i="5"/>
  <c r="BR134" i="5"/>
  <c r="BR183" i="5" s="1"/>
  <c r="BR229" i="5" s="1"/>
  <c r="BR62" i="5"/>
  <c r="BS2" i="5"/>
  <c r="CC6" i="5"/>
  <c r="CC10" i="5"/>
  <c r="CC5" i="5"/>
  <c r="CC7" i="5"/>
  <c r="CD8" i="5"/>
  <c r="BR48" i="5" l="1"/>
  <c r="BR37" i="5"/>
  <c r="CD202" i="5"/>
  <c r="BR210" i="5"/>
  <c r="BQ125" i="5"/>
  <c r="BO211" i="5"/>
  <c r="BO212" i="5" s="1"/>
  <c r="BP209" i="5" s="1"/>
  <c r="BS98" i="5"/>
  <c r="BS100" i="5"/>
  <c r="BS52" i="5"/>
  <c r="BR85" i="5"/>
  <c r="BR63" i="5" s="1"/>
  <c r="BS133" i="5"/>
  <c r="BS182" i="5" s="1"/>
  <c r="BS228" i="5" s="1"/>
  <c r="BS59" i="5"/>
  <c r="BS60" i="5"/>
  <c r="BR49" i="5"/>
  <c r="BS11" i="5"/>
  <c r="BS131" i="5" s="1"/>
  <c r="BS24" i="5"/>
  <c r="BS25" i="5" s="1"/>
  <c r="BS4" i="5"/>
  <c r="BS3" i="5"/>
  <c r="BS58" i="5"/>
  <c r="BS23" i="5"/>
  <c r="BS102" i="5"/>
  <c r="BS61" i="5"/>
  <c r="BS134" i="5"/>
  <c r="BS183" i="5" s="1"/>
  <c r="BS229" i="5" s="1"/>
  <c r="BS97" i="5"/>
  <c r="BS57" i="5"/>
  <c r="BS62" i="5"/>
  <c r="BS51" i="5"/>
  <c r="BS9" i="5"/>
  <c r="BS137" i="5"/>
  <c r="BS186" i="5" s="1"/>
  <c r="BS232" i="5" s="1"/>
  <c r="BS103" i="5"/>
  <c r="BT2" i="5"/>
  <c r="CD5" i="5"/>
  <c r="CD7" i="5"/>
  <c r="CE8" i="5"/>
  <c r="CD10" i="5"/>
  <c r="CD6" i="5"/>
  <c r="BP77" i="5" l="1"/>
  <c r="BQ77" i="5"/>
  <c r="BS48" i="5"/>
  <c r="BO77" i="5" s="1"/>
  <c r="BS37" i="5"/>
  <c r="BS210" i="5"/>
  <c r="CE202" i="5"/>
  <c r="BR125" i="5"/>
  <c r="BP211" i="5"/>
  <c r="BP212" i="5" s="1"/>
  <c r="BQ209" i="5" s="1"/>
  <c r="BT98" i="5"/>
  <c r="BT100" i="5"/>
  <c r="BT52" i="5"/>
  <c r="BS49" i="5"/>
  <c r="BS85" i="5"/>
  <c r="BS63" i="5" s="1"/>
  <c r="BT58" i="5"/>
  <c r="BT59" i="5"/>
  <c r="BT60" i="5"/>
  <c r="BT102" i="5"/>
  <c r="BT24" i="5"/>
  <c r="BT25" i="5" s="1"/>
  <c r="BT4" i="5"/>
  <c r="BT133" i="5"/>
  <c r="BT182" i="5" s="1"/>
  <c r="BT228" i="5" s="1"/>
  <c r="BT9" i="5"/>
  <c r="BT134" i="5"/>
  <c r="BT183" i="5" s="1"/>
  <c r="BT229" i="5" s="1"/>
  <c r="BT23" i="5"/>
  <c r="BT97" i="5"/>
  <c r="BT57" i="5"/>
  <c r="BT51" i="5"/>
  <c r="BU2" i="5"/>
  <c r="BT137" i="5"/>
  <c r="BT186" i="5" s="1"/>
  <c r="BT232" i="5" s="1"/>
  <c r="BT11" i="5"/>
  <c r="BT131" i="5" s="1"/>
  <c r="BT62" i="5"/>
  <c r="BT61" i="5"/>
  <c r="BT3" i="5"/>
  <c r="BT103" i="5"/>
  <c r="CE7" i="5"/>
  <c r="CE5" i="5"/>
  <c r="CE6" i="5"/>
  <c r="BS74" i="5" s="1"/>
  <c r="CE10" i="5"/>
  <c r="AB35" i="12"/>
  <c r="V29" i="4"/>
  <c r="X151" i="12"/>
  <c r="R25" i="12"/>
  <c r="K117" i="12"/>
  <c r="Y118" i="12"/>
  <c r="AA96" i="12"/>
  <c r="R39" i="12"/>
  <c r="S25" i="12"/>
  <c r="AD118" i="12"/>
  <c r="AD84" i="12"/>
  <c r="AF41" i="4"/>
  <c r="AF40" i="4"/>
  <c r="AA35" i="12"/>
  <c r="L35" i="12"/>
  <c r="V38" i="4"/>
  <c r="T25" i="12"/>
  <c r="AD25" i="12"/>
  <c r="O39" i="12"/>
  <c r="L36" i="12"/>
  <c r="AE24" i="12"/>
  <c r="S36" i="12"/>
  <c r="AC29" i="4"/>
  <c r="L25" i="12"/>
  <c r="O35" i="12"/>
  <c r="Z35" i="12"/>
  <c r="AF29" i="4"/>
  <c r="Q39" i="12"/>
  <c r="P24" i="12"/>
  <c r="AD24" i="12"/>
  <c r="AC40" i="4"/>
  <c r="AE14" i="4"/>
  <c r="L24" i="12"/>
  <c r="AA84" i="12"/>
  <c r="Y96" i="12"/>
  <c r="AE96" i="12"/>
  <c r="Y14" i="4"/>
  <c r="W14" i="4"/>
  <c r="X117" i="12"/>
  <c r="K118" i="12"/>
  <c r="AA118" i="12"/>
  <c r="AE151" i="12"/>
  <c r="AD36" i="12"/>
  <c r="AF30" i="4"/>
  <c r="AE35" i="12"/>
  <c r="Y24" i="12"/>
  <c r="AC39" i="12"/>
  <c r="Q24" i="12"/>
  <c r="U35" i="12"/>
  <c r="X96" i="12"/>
  <c r="Y84" i="12"/>
  <c r="X150" i="12"/>
  <c r="V30" i="4"/>
  <c r="M24" i="12"/>
  <c r="AC85" i="12"/>
  <c r="AB39" i="12"/>
  <c r="Z14" i="4"/>
  <c r="AE117" i="12"/>
  <c r="AC118" i="12"/>
  <c r="Y41" i="4"/>
  <c r="O25" i="12"/>
  <c r="AE25" i="12"/>
  <c r="T35" i="12"/>
  <c r="Z117" i="12"/>
  <c r="AE150" i="12"/>
  <c r="AA36" i="12"/>
  <c r="AE85" i="12"/>
  <c r="R36" i="12"/>
  <c r="AD96" i="12"/>
  <c r="AC14" i="4"/>
  <c r="AD40" i="4"/>
  <c r="M39" i="12"/>
  <c r="N25" i="12"/>
  <c r="AC151" i="12"/>
  <c r="AA41" i="4"/>
  <c r="Z85" i="12"/>
  <c r="V41" i="4"/>
  <c r="AC25" i="12"/>
  <c r="P25" i="12"/>
  <c r="Z24" i="12"/>
  <c r="U25" i="12"/>
  <c r="AB96" i="12"/>
  <c r="N39" i="12"/>
  <c r="K35" i="12"/>
  <c r="AE38" i="4"/>
  <c r="L39" i="12"/>
  <c r="X35" i="12"/>
  <c r="AE39" i="12"/>
  <c r="AB25" i="12"/>
  <c r="O36" i="12"/>
  <c r="Y85" i="12"/>
  <c r="AD150" i="12"/>
  <c r="Z25" i="12"/>
  <c r="AE36" i="12"/>
  <c r="AA117" i="12"/>
  <c r="AE40" i="4"/>
  <c r="P39" i="12"/>
  <c r="N36" i="12"/>
  <c r="R35" i="12"/>
  <c r="N24" i="12"/>
  <c r="M36" i="12"/>
  <c r="AD29" i="4"/>
  <c r="Y39" i="12"/>
  <c r="X41" i="4"/>
  <c r="Y35" i="12"/>
  <c r="X84" i="12"/>
  <c r="AF14" i="4"/>
  <c r="AE41" i="4"/>
  <c r="W38" i="4"/>
  <c r="X36" i="12"/>
  <c r="S39" i="12"/>
  <c r="Y38" i="4"/>
  <c r="X118" i="12"/>
  <c r="Q36" i="12"/>
  <c r="X24" i="12"/>
  <c r="X14" i="4"/>
  <c r="AA38" i="4"/>
  <c r="Y150" i="12"/>
  <c r="AC36" i="12"/>
  <c r="Z84" i="12"/>
  <c r="P36" i="12"/>
  <c r="U36" i="12"/>
  <c r="Q35" i="12"/>
  <c r="AB151" i="12"/>
  <c r="AA24" i="12"/>
  <c r="Z151" i="12"/>
  <c r="AC30" i="4"/>
  <c r="Y36" i="12"/>
  <c r="AC24" i="12"/>
  <c r="AA14" i="4"/>
  <c r="S35" i="12"/>
  <c r="AB85" i="12"/>
  <c r="AB24" i="12"/>
  <c r="AD39" i="4"/>
  <c r="AC39" i="4"/>
  <c r="K39" i="12"/>
  <c r="AC84" i="12"/>
  <c r="T39" i="12"/>
  <c r="AD117" i="12"/>
  <c r="AB150" i="12"/>
  <c r="AA39" i="12"/>
  <c r="Z150" i="12"/>
  <c r="AA150" i="12"/>
  <c r="Z118" i="12"/>
  <c r="AB36" i="12"/>
  <c r="AE39" i="4"/>
  <c r="K151" i="12"/>
  <c r="K36" i="12"/>
  <c r="K150" i="12"/>
  <c r="AF39" i="4"/>
  <c r="AD39" i="12"/>
  <c r="P35" i="12"/>
  <c r="Y25" i="12"/>
  <c r="Y117" i="12"/>
  <c r="AB118" i="12"/>
  <c r="M25" i="12"/>
  <c r="AA151" i="12"/>
  <c r="AE29" i="4"/>
  <c r="Z36" i="12"/>
  <c r="AD14" i="4"/>
  <c r="AD41" i="4"/>
  <c r="AD35" i="12"/>
  <c r="AC150" i="12"/>
  <c r="AC35" i="12"/>
  <c r="AC117" i="12"/>
  <c r="X38" i="4"/>
  <c r="AE30" i="4"/>
  <c r="O24" i="12"/>
  <c r="AD30" i="4"/>
  <c r="W41" i="4"/>
  <c r="AC96" i="12"/>
  <c r="V14" i="4"/>
  <c r="K85" i="12"/>
  <c r="AD38" i="4"/>
  <c r="AD151" i="12"/>
  <c r="K84" i="12"/>
  <c r="Z39" i="12"/>
  <c r="AC41" i="4"/>
  <c r="X25" i="12"/>
  <c r="AA85" i="12"/>
  <c r="Y151" i="12"/>
  <c r="X85" i="12"/>
  <c r="N35" i="12"/>
  <c r="K24" i="12"/>
  <c r="Q25" i="12"/>
  <c r="M35" i="12"/>
  <c r="AE118" i="12"/>
  <c r="AB84" i="12"/>
  <c r="Z96" i="12"/>
  <c r="K25" i="12"/>
  <c r="AE84" i="12"/>
  <c r="AA25" i="12"/>
  <c r="T36" i="12"/>
  <c r="AF38" i="4"/>
  <c r="AD85" i="12"/>
  <c r="AB117" i="12"/>
  <c r="U39" i="12"/>
  <c r="X39" i="12"/>
  <c r="AC38" i="4"/>
  <c r="BS77" i="5" l="1"/>
  <c r="BT48" i="5"/>
  <c r="BP74" i="5"/>
  <c r="BR74" i="5"/>
  <c r="L74" i="5"/>
  <c r="P74" i="5"/>
  <c r="M74" i="5"/>
  <c r="O74" i="5"/>
  <c r="N74" i="5"/>
  <c r="W74" i="5"/>
  <c r="V74" i="5"/>
  <c r="T74" i="5"/>
  <c r="U74" i="5"/>
  <c r="S74" i="5"/>
  <c r="R74" i="5"/>
  <c r="Y74" i="5"/>
  <c r="AC74" i="5"/>
  <c r="Z74" i="5"/>
  <c r="X74" i="5"/>
  <c r="AA74" i="5"/>
  <c r="AB74" i="5"/>
  <c r="AE74" i="5"/>
  <c r="AG74" i="5"/>
  <c r="AD74" i="5"/>
  <c r="AH74" i="5"/>
  <c r="AF74" i="5"/>
  <c r="AI74" i="5"/>
  <c r="AJ74" i="5"/>
  <c r="AN74" i="5"/>
  <c r="AK74" i="5"/>
  <c r="AO74" i="5"/>
  <c r="AM74" i="5"/>
  <c r="AQ74" i="5"/>
  <c r="AU74" i="5"/>
  <c r="AT74" i="5"/>
  <c r="AY74" i="5"/>
  <c r="AZ74" i="5"/>
  <c r="AW74" i="5"/>
  <c r="BA74" i="5"/>
  <c r="BF74" i="5"/>
  <c r="BE74" i="5"/>
  <c r="BH74" i="5"/>
  <c r="BM74" i="5"/>
  <c r="BL74" i="5"/>
  <c r="BI74" i="5"/>
  <c r="BT37" i="5"/>
  <c r="BT85" i="5"/>
  <c r="BT63" i="5" s="1"/>
  <c r="BT125" i="5" s="1"/>
  <c r="BP78" i="5"/>
  <c r="BS125" i="5"/>
  <c r="BQ211" i="5"/>
  <c r="BQ212" i="5" s="1"/>
  <c r="BR209" i="5" s="1"/>
  <c r="BT210" i="5"/>
  <c r="BU98" i="5"/>
  <c r="BU100" i="5"/>
  <c r="BU52" i="5"/>
  <c r="O75" i="5"/>
  <c r="Q75" i="5"/>
  <c r="N75" i="5"/>
  <c r="P76" i="5"/>
  <c r="P75" i="5"/>
  <c r="P78" i="5"/>
  <c r="Q78" i="5"/>
  <c r="Q76" i="5"/>
  <c r="T76" i="5"/>
  <c r="W76" i="5"/>
  <c r="W75" i="5"/>
  <c r="V75" i="5"/>
  <c r="W78" i="5"/>
  <c r="T78" i="5"/>
  <c r="U78" i="5"/>
  <c r="X75" i="5"/>
  <c r="AB78" i="5"/>
  <c r="X76" i="5"/>
  <c r="Z75" i="5"/>
  <c r="AB75" i="5"/>
  <c r="AA75" i="5"/>
  <c r="AA76" i="5"/>
  <c r="AC78" i="5"/>
  <c r="AC75" i="5"/>
  <c r="AC76" i="5"/>
  <c r="AG76" i="5"/>
  <c r="AG78" i="5"/>
  <c r="AG75" i="5"/>
  <c r="AH76" i="5"/>
  <c r="AI78" i="5"/>
  <c r="AI76" i="5"/>
  <c r="AH75" i="5"/>
  <c r="AH78" i="5"/>
  <c r="AI75" i="5"/>
  <c r="AK75" i="5"/>
  <c r="AN75" i="5"/>
  <c r="AL75" i="5"/>
  <c r="AM78" i="5"/>
  <c r="AM76" i="5"/>
  <c r="AN78" i="5"/>
  <c r="AO78" i="5"/>
  <c r="AN76" i="5"/>
  <c r="AO75" i="5"/>
  <c r="AO76" i="5"/>
  <c r="AT78" i="5"/>
  <c r="AS76" i="5"/>
  <c r="AT76" i="5"/>
  <c r="AS75" i="5"/>
  <c r="AR75" i="5"/>
  <c r="AU75" i="5"/>
  <c r="AU78" i="5"/>
  <c r="AT75" i="5"/>
  <c r="AU76" i="5"/>
  <c r="AX78" i="5"/>
  <c r="AY78" i="5"/>
  <c r="BH78" i="5"/>
  <c r="AZ78" i="5"/>
  <c r="BJ78" i="5"/>
  <c r="BA78" i="5"/>
  <c r="BD78" i="5"/>
  <c r="BF78" i="5"/>
  <c r="BG78" i="5"/>
  <c r="BU59" i="5"/>
  <c r="BU60" i="5"/>
  <c r="BU24" i="5"/>
  <c r="BU25" i="5" s="1"/>
  <c r="BT49" i="5"/>
  <c r="BV2" i="5"/>
  <c r="BU57" i="5"/>
  <c r="BU51" i="5"/>
  <c r="BU11" i="5"/>
  <c r="BU131" i="5" s="1"/>
  <c r="BU58" i="5"/>
  <c r="BU133" i="5"/>
  <c r="BU182" i="5" s="1"/>
  <c r="BU228" i="5" s="1"/>
  <c r="BU9" i="5"/>
  <c r="BU3" i="5"/>
  <c r="BU97" i="5"/>
  <c r="BU134" i="5"/>
  <c r="BU183" i="5" s="1"/>
  <c r="BU229" i="5" s="1"/>
  <c r="BU103" i="5"/>
  <c r="BU137" i="5"/>
  <c r="BU186" i="5" s="1"/>
  <c r="BU232" i="5" s="1"/>
  <c r="BU4" i="5"/>
  <c r="BU102" i="5"/>
  <c r="BU61" i="5"/>
  <c r="BU23" i="5"/>
  <c r="BU37" i="5" s="1"/>
  <c r="BU62" i="5"/>
  <c r="BU48" i="5" l="1"/>
  <c r="BU85" i="5"/>
  <c r="BU63" i="5" s="1"/>
  <c r="BU125" i="5" s="1"/>
  <c r="BR211" i="5"/>
  <c r="BR212" i="5" s="1"/>
  <c r="BS209" i="5" s="1"/>
  <c r="BU210" i="5"/>
  <c r="BV98" i="5"/>
  <c r="BV100" i="5"/>
  <c r="BV52" i="5"/>
  <c r="W79" i="5"/>
  <c r="W84" i="5" s="1"/>
  <c r="AH79" i="5"/>
  <c r="AH84" i="5" s="1"/>
  <c r="AU79" i="5"/>
  <c r="AU84" i="5" s="1"/>
  <c r="AI79" i="5"/>
  <c r="AI84" i="5" s="1"/>
  <c r="P79" i="5"/>
  <c r="P84" i="5" s="1"/>
  <c r="AT79" i="5"/>
  <c r="AT84" i="5" s="1"/>
  <c r="AN79" i="5"/>
  <c r="AN84" i="5" s="1"/>
  <c r="AC79" i="5"/>
  <c r="AC84" i="5" s="1"/>
  <c r="BV59" i="5"/>
  <c r="BV60" i="5"/>
  <c r="BV24" i="5"/>
  <c r="BV25" i="5" s="1"/>
  <c r="BW2" i="5"/>
  <c r="BV23" i="5"/>
  <c r="BV133" i="5"/>
  <c r="BV182" i="5" s="1"/>
  <c r="BV228" i="5" s="1"/>
  <c r="BV51" i="5"/>
  <c r="BV3" i="5"/>
  <c r="BV102" i="5"/>
  <c r="BV62" i="5"/>
  <c r="BV4" i="5"/>
  <c r="BV97" i="5"/>
  <c r="BV9" i="5"/>
  <c r="BV61" i="5"/>
  <c r="BV137" i="5"/>
  <c r="BV186" i="5" s="1"/>
  <c r="BV232" i="5" s="1"/>
  <c r="BV57" i="5"/>
  <c r="BV11" i="5"/>
  <c r="BV131" i="5" s="1"/>
  <c r="BV134" i="5"/>
  <c r="BV183" i="5" s="1"/>
  <c r="BV229" i="5" s="1"/>
  <c r="BV58" i="5"/>
  <c r="BV103" i="5"/>
  <c r="BU49" i="5"/>
  <c r="BV48" i="5" l="1"/>
  <c r="BV37" i="5"/>
  <c r="BV85" i="5"/>
  <c r="BV63" i="5" s="1"/>
  <c r="BV125" i="5" s="1"/>
  <c r="BS211" i="5"/>
  <c r="BS212" i="5" s="1"/>
  <c r="BT209" i="5" s="1"/>
  <c r="BV210" i="5"/>
  <c r="BW98" i="5"/>
  <c r="BW100" i="5"/>
  <c r="BW52" i="5"/>
  <c r="BW59" i="5"/>
  <c r="BW60" i="5"/>
  <c r="BW24" i="5"/>
  <c r="BW25" i="5" s="1"/>
  <c r="BV49" i="5"/>
  <c r="BX2" i="5"/>
  <c r="BW4" i="5"/>
  <c r="BW97" i="5"/>
  <c r="BW58" i="5"/>
  <c r="BW62" i="5"/>
  <c r="BW133" i="5"/>
  <c r="BW182" i="5" s="1"/>
  <c r="BW228" i="5" s="1"/>
  <c r="BW134" i="5"/>
  <c r="BW183" i="5" s="1"/>
  <c r="BW229" i="5" s="1"/>
  <c r="BW57" i="5"/>
  <c r="BW61" i="5"/>
  <c r="BW11" i="5"/>
  <c r="BW131" i="5" s="1"/>
  <c r="BW137" i="5"/>
  <c r="BW186" i="5" s="1"/>
  <c r="BW232" i="5" s="1"/>
  <c r="BW51" i="5"/>
  <c r="BW103" i="5"/>
  <c r="BW23" i="5"/>
  <c r="BW37" i="5" s="1"/>
  <c r="BW3" i="5"/>
  <c r="BW102" i="5"/>
  <c r="BW9" i="5"/>
  <c r="BW48" i="5" l="1"/>
  <c r="BW85" i="5"/>
  <c r="BW63" i="5" s="1"/>
  <c r="BW125" i="5" s="1"/>
  <c r="BW210" i="5"/>
  <c r="BT211" i="5"/>
  <c r="BT212" i="5" s="1"/>
  <c r="BU209" i="5" s="1"/>
  <c r="BX98" i="5"/>
  <c r="BX100" i="5"/>
  <c r="BX52" i="5"/>
  <c r="BX59" i="5"/>
  <c r="BX60" i="5"/>
  <c r="BX24" i="5"/>
  <c r="BX25" i="5" s="1"/>
  <c r="BW49" i="5"/>
  <c r="BY2" i="5"/>
  <c r="BX3" i="5"/>
  <c r="BX97" i="5"/>
  <c r="BX57" i="5"/>
  <c r="BX61" i="5"/>
  <c r="BX11" i="5"/>
  <c r="BX131" i="5" s="1"/>
  <c r="BX62" i="5"/>
  <c r="BX51" i="5"/>
  <c r="BX134" i="5"/>
  <c r="BX183" i="5" s="1"/>
  <c r="BX229" i="5" s="1"/>
  <c r="BX103" i="5"/>
  <c r="BX23" i="5"/>
  <c r="BX4" i="5"/>
  <c r="BX102" i="5"/>
  <c r="BX137" i="5"/>
  <c r="BX186" i="5" s="1"/>
  <c r="BX232" i="5" s="1"/>
  <c r="BX58" i="5"/>
  <c r="BX133" i="5"/>
  <c r="BX182" i="5" s="1"/>
  <c r="BX228" i="5" s="1"/>
  <c r="BX9" i="5"/>
  <c r="BX48" i="5" l="1"/>
  <c r="BX37" i="5"/>
  <c r="BX85" i="5"/>
  <c r="BX63" i="5" s="1"/>
  <c r="BX125" i="5" s="1"/>
  <c r="BU211" i="5"/>
  <c r="BU212" i="5" s="1"/>
  <c r="BV209" i="5" s="1"/>
  <c r="BX210" i="5"/>
  <c r="BY98" i="5"/>
  <c r="BY100" i="5"/>
  <c r="BY52" i="5"/>
  <c r="BY59" i="5"/>
  <c r="BY60" i="5"/>
  <c r="BY24" i="5"/>
  <c r="BY25" i="5" s="1"/>
  <c r="BZ2" i="5"/>
  <c r="BY23" i="5"/>
  <c r="BY57" i="5"/>
  <c r="BY11" i="5"/>
  <c r="BY131" i="5" s="1"/>
  <c r="BY58" i="5"/>
  <c r="BY51" i="5"/>
  <c r="BY103" i="5"/>
  <c r="BY102" i="5"/>
  <c r="BY61" i="5"/>
  <c r="BY9" i="5"/>
  <c r="BY4" i="5"/>
  <c r="BY97" i="5"/>
  <c r="BY134" i="5"/>
  <c r="BY183" i="5" s="1"/>
  <c r="BY229" i="5" s="1"/>
  <c r="BY137" i="5"/>
  <c r="BY186" i="5" s="1"/>
  <c r="BY232" i="5" s="1"/>
  <c r="BY133" i="5"/>
  <c r="BY182" i="5" s="1"/>
  <c r="BY228" i="5" s="1"/>
  <c r="BY3" i="5"/>
  <c r="BY62" i="5"/>
  <c r="BX49" i="5"/>
  <c r="V36" i="12"/>
  <c r="V35" i="12"/>
  <c r="BW77" i="5" l="1"/>
  <c r="BY37" i="5"/>
  <c r="BT74" i="5" s="1"/>
  <c r="BY48" i="5"/>
  <c r="BX77" i="5" s="1"/>
  <c r="BW74" i="5"/>
  <c r="BY74" i="5"/>
  <c r="BY85" i="5"/>
  <c r="BY63" i="5" s="1"/>
  <c r="BY125" i="5" s="1"/>
  <c r="BY210" i="5"/>
  <c r="BV211" i="5"/>
  <c r="BV212" i="5" s="1"/>
  <c r="BW209" i="5" s="1"/>
  <c r="BZ98" i="5"/>
  <c r="BZ100" i="5"/>
  <c r="BZ52" i="5"/>
  <c r="BZ59" i="5"/>
  <c r="BZ60" i="5"/>
  <c r="BZ24" i="5"/>
  <c r="BZ25" i="5" s="1"/>
  <c r="BY49" i="5"/>
  <c r="BX78" i="5" s="1"/>
  <c r="CA2" i="5"/>
  <c r="BZ23" i="5"/>
  <c r="BZ4" i="5"/>
  <c r="BZ102" i="5"/>
  <c r="BZ62" i="5"/>
  <c r="BZ11" i="5"/>
  <c r="BZ131" i="5" s="1"/>
  <c r="BZ103" i="5"/>
  <c r="BZ3" i="5"/>
  <c r="BZ97" i="5"/>
  <c r="BZ9" i="5"/>
  <c r="BZ61" i="5"/>
  <c r="BZ137" i="5"/>
  <c r="BZ186" i="5" s="1"/>
  <c r="BZ232" i="5" s="1"/>
  <c r="BZ57" i="5"/>
  <c r="BZ134" i="5"/>
  <c r="BZ183" i="5" s="1"/>
  <c r="BZ229" i="5" s="1"/>
  <c r="BZ58" i="5"/>
  <c r="BZ133" i="5"/>
  <c r="BZ182" i="5" s="1"/>
  <c r="BZ228" i="5" s="1"/>
  <c r="BZ51" i="5"/>
  <c r="V25" i="12"/>
  <c r="V39" i="12"/>
  <c r="BV77" i="5" l="1"/>
  <c r="BT77" i="5"/>
  <c r="BU77" i="5"/>
  <c r="BX74" i="5"/>
  <c r="BU74" i="5"/>
  <c r="BY77" i="5"/>
  <c r="BZ48" i="5"/>
  <c r="BZ37" i="5"/>
  <c r="BZ85" i="5"/>
  <c r="BZ63" i="5" s="1"/>
  <c r="BZ125" i="5" s="1"/>
  <c r="BW211" i="5"/>
  <c r="BW212" i="5" s="1"/>
  <c r="BX209" i="5" s="1"/>
  <c r="BZ210" i="5"/>
  <c r="CA98" i="5"/>
  <c r="CA100" i="5"/>
  <c r="CA52" i="5"/>
  <c r="BV78" i="5"/>
  <c r="CA59" i="5"/>
  <c r="CA60" i="5"/>
  <c r="CA24" i="5"/>
  <c r="CA25" i="5" s="1"/>
  <c r="CB2" i="5"/>
  <c r="CA4" i="5"/>
  <c r="CA97" i="5"/>
  <c r="CA133" i="5"/>
  <c r="CA182" i="5" s="1"/>
  <c r="CA228" i="5" s="1"/>
  <c r="CA9" i="5"/>
  <c r="CA62" i="5"/>
  <c r="CA51" i="5"/>
  <c r="CA134" i="5"/>
  <c r="CA183" i="5" s="1"/>
  <c r="CA229" i="5" s="1"/>
  <c r="CA102" i="5"/>
  <c r="CA11" i="5"/>
  <c r="CA131" i="5" s="1"/>
  <c r="CA58" i="5"/>
  <c r="CA23" i="5"/>
  <c r="CA3" i="5"/>
  <c r="CA57" i="5"/>
  <c r="CA61" i="5"/>
  <c r="CA137" i="5"/>
  <c r="CA186" i="5" s="1"/>
  <c r="CA232" i="5" s="1"/>
  <c r="CA103" i="5"/>
  <c r="BZ49" i="5"/>
  <c r="CA48" i="5" l="1"/>
  <c r="CA37" i="5"/>
  <c r="CA85" i="5"/>
  <c r="CA63" i="5" s="1"/>
  <c r="CA125" i="5" s="1"/>
  <c r="CA210" i="5"/>
  <c r="BX211" i="5"/>
  <c r="BX212" i="5" s="1"/>
  <c r="BY209" i="5" s="1"/>
  <c r="CB98" i="5"/>
  <c r="CB100" i="5"/>
  <c r="CB52" i="5"/>
  <c r="CB59" i="5"/>
  <c r="CB60" i="5"/>
  <c r="CB24" i="5"/>
  <c r="CB25" i="5" s="1"/>
  <c r="CA49" i="5"/>
  <c r="CC2" i="5"/>
  <c r="CB133" i="5"/>
  <c r="CB182" i="5" s="1"/>
  <c r="CB228" i="5" s="1"/>
  <c r="CB51" i="5"/>
  <c r="CB134" i="5"/>
  <c r="CB183" i="5" s="1"/>
  <c r="CB229" i="5" s="1"/>
  <c r="CB103" i="5"/>
  <c r="CB61" i="5"/>
  <c r="CB58" i="5"/>
  <c r="CB23" i="5"/>
  <c r="CB4" i="5"/>
  <c r="CB102" i="5"/>
  <c r="CB9" i="5"/>
  <c r="CB137" i="5"/>
  <c r="CB186" i="5" s="1"/>
  <c r="CB232" i="5" s="1"/>
  <c r="CB3" i="5"/>
  <c r="CB97" i="5"/>
  <c r="CB57" i="5"/>
  <c r="CB11" i="5"/>
  <c r="CB131" i="5" s="1"/>
  <c r="CB62" i="5"/>
  <c r="CB48" i="5" l="1"/>
  <c r="CB37" i="5"/>
  <c r="CB85" i="5"/>
  <c r="CB63" i="5" s="1"/>
  <c r="CB125" i="5" s="1"/>
  <c r="BY211" i="5"/>
  <c r="BY212" i="5" s="1"/>
  <c r="BZ209" i="5" s="1"/>
  <c r="CB210" i="5"/>
  <c r="CC98" i="5"/>
  <c r="CC100" i="5"/>
  <c r="CC52" i="5"/>
  <c r="CC59" i="5"/>
  <c r="CC60" i="5"/>
  <c r="CC24" i="5"/>
  <c r="CC25" i="5" s="1"/>
  <c r="CD2" i="5"/>
  <c r="CC23" i="5"/>
  <c r="CC3" i="5"/>
  <c r="CC97" i="5"/>
  <c r="CC62" i="5"/>
  <c r="CC133" i="5"/>
  <c r="CC182" i="5" s="1"/>
  <c r="CC228" i="5" s="1"/>
  <c r="CC51" i="5"/>
  <c r="CC61" i="5"/>
  <c r="CC9" i="5"/>
  <c r="CC134" i="5"/>
  <c r="CC183" i="5" s="1"/>
  <c r="CC229" i="5" s="1"/>
  <c r="CC137" i="5"/>
  <c r="CC186" i="5" s="1"/>
  <c r="CC232" i="5" s="1"/>
  <c r="CC57" i="5"/>
  <c r="CC58" i="5"/>
  <c r="CC103" i="5"/>
  <c r="CC4" i="5"/>
  <c r="CC102" i="5"/>
  <c r="CC11" i="5"/>
  <c r="CC131" i="5" s="1"/>
  <c r="CB49" i="5"/>
  <c r="N31" i="4"/>
  <c r="CC48" i="5" l="1"/>
  <c r="CC37" i="5"/>
  <c r="CC85" i="5"/>
  <c r="CC63" i="5" s="1"/>
  <c r="CC125" i="5" s="1"/>
  <c r="N32" i="4"/>
  <c r="F18" i="5"/>
  <c r="BZ211" i="5"/>
  <c r="BZ212" i="5" s="1"/>
  <c r="CA209" i="5" s="1"/>
  <c r="CC210" i="5"/>
  <c r="CD98" i="5"/>
  <c r="CD100" i="5"/>
  <c r="CD52" i="5"/>
  <c r="CD59" i="5"/>
  <c r="CD60" i="5"/>
  <c r="CD24" i="5"/>
  <c r="CD25" i="5" s="1"/>
  <c r="CC49" i="5"/>
  <c r="CE2" i="5"/>
  <c r="CD23" i="5"/>
  <c r="CD4" i="5"/>
  <c r="CD97" i="5"/>
  <c r="CD11" i="5"/>
  <c r="CD131" i="5" s="1"/>
  <c r="CD61" i="5"/>
  <c r="CD137" i="5"/>
  <c r="CD186" i="5" s="1"/>
  <c r="CD57" i="5"/>
  <c r="CD9" i="5"/>
  <c r="CD134" i="5"/>
  <c r="CD183" i="5" s="1"/>
  <c r="CD133" i="5"/>
  <c r="CD182" i="5" s="1"/>
  <c r="CD228" i="5" s="1"/>
  <c r="CD103" i="5"/>
  <c r="CD3" i="5"/>
  <c r="CD102" i="5"/>
  <c r="CD58" i="5"/>
  <c r="CD51" i="5"/>
  <c r="CD62" i="5"/>
  <c r="CD48" i="5" l="1"/>
  <c r="CD37" i="5"/>
  <c r="CD85" i="5"/>
  <c r="CD63" i="5" s="1"/>
  <c r="CD125" i="5" s="1"/>
  <c r="AV72" i="5"/>
  <c r="AV27" i="5"/>
  <c r="AW72" i="5"/>
  <c r="AW27" i="5"/>
  <c r="AX27" i="5"/>
  <c r="AX72" i="5"/>
  <c r="AY72" i="5"/>
  <c r="AY27" i="5"/>
  <c r="AZ72" i="5"/>
  <c r="AZ27" i="5"/>
  <c r="BA72" i="5"/>
  <c r="BA27" i="5"/>
  <c r="BB27" i="5"/>
  <c r="BB72" i="5"/>
  <c r="BC72" i="5"/>
  <c r="BC27" i="5"/>
  <c r="BD72" i="5"/>
  <c r="BD27" i="5"/>
  <c r="BE27" i="5"/>
  <c r="BE72" i="5"/>
  <c r="BF27" i="5"/>
  <c r="BF72" i="5"/>
  <c r="BG27" i="5"/>
  <c r="BG72" i="5"/>
  <c r="N33" i="4"/>
  <c r="F20" i="5" s="1"/>
  <c r="CD72" i="5" s="1"/>
  <c r="F19" i="5"/>
  <c r="CD210" i="5"/>
  <c r="CA211" i="5"/>
  <c r="CA212" i="5" s="1"/>
  <c r="CB209" i="5" s="1"/>
  <c r="CE98" i="5"/>
  <c r="J98" i="5" s="1"/>
  <c r="CE100" i="5"/>
  <c r="CE52" i="5"/>
  <c r="J52" i="5" s="1"/>
  <c r="CE59" i="5"/>
  <c r="CE60" i="5"/>
  <c r="CE24" i="5"/>
  <c r="CE25" i="5" s="1"/>
  <c r="CD232" i="5"/>
  <c r="CE134" i="5"/>
  <c r="CE9" i="5"/>
  <c r="CE137" i="5"/>
  <c r="CE103" i="5"/>
  <c r="J103" i="5" s="1"/>
  <c r="CE4" i="5"/>
  <c r="CE102" i="5"/>
  <c r="J102" i="5" s="1"/>
  <c r="CE3" i="5"/>
  <c r="CE61" i="5"/>
  <c r="J61" i="5" s="1"/>
  <c r="CE11" i="5"/>
  <c r="CE131" i="5" s="1"/>
  <c r="CE97" i="5"/>
  <c r="J97" i="5" s="1"/>
  <c r="CE133" i="5"/>
  <c r="CE57" i="5"/>
  <c r="J57" i="5" s="1"/>
  <c r="CE62" i="5"/>
  <c r="J62" i="5" s="1"/>
  <c r="CE23" i="5"/>
  <c r="CE51" i="5"/>
  <c r="J51" i="5" s="1"/>
  <c r="CE58" i="5"/>
  <c r="J58" i="5" s="1"/>
  <c r="CD229" i="5"/>
  <c r="CD49" i="5"/>
  <c r="W36" i="12"/>
  <c r="W35" i="12"/>
  <c r="CC77" i="5" l="1"/>
  <c r="CB77" i="5"/>
  <c r="CE48" i="5"/>
  <c r="CE37" i="5"/>
  <c r="BZ74" i="5" s="1"/>
  <c r="BF47" i="5"/>
  <c r="BF46" i="5"/>
  <c r="BB47" i="5"/>
  <c r="BB46" i="5"/>
  <c r="AX47" i="5"/>
  <c r="AX46" i="5"/>
  <c r="CD47" i="5"/>
  <c r="CD46" i="5"/>
  <c r="BD46" i="5"/>
  <c r="BD47" i="5"/>
  <c r="AZ46" i="5"/>
  <c r="AZ47" i="5"/>
  <c r="AV46" i="5"/>
  <c r="AV47" i="5"/>
  <c r="BG47" i="5"/>
  <c r="BG46" i="5"/>
  <c r="BE47" i="5"/>
  <c r="BE46" i="5"/>
  <c r="BC46" i="5"/>
  <c r="BC47" i="5"/>
  <c r="BA47" i="5"/>
  <c r="BA46" i="5"/>
  <c r="AY47" i="5"/>
  <c r="AY46" i="5"/>
  <c r="AW47" i="5"/>
  <c r="AW46" i="5"/>
  <c r="CE183" i="5"/>
  <c r="CE229" i="5" s="1"/>
  <c r="J229" i="5" s="1"/>
  <c r="J134" i="5"/>
  <c r="CE186" i="5"/>
  <c r="CE232" i="5" s="1"/>
  <c r="J232" i="5" s="1"/>
  <c r="J137" i="5"/>
  <c r="CE182" i="5"/>
  <c r="J133" i="5"/>
  <c r="Q74" i="5"/>
  <c r="AL74" i="5"/>
  <c r="AS74" i="5"/>
  <c r="AR74" i="5"/>
  <c r="AP74" i="5"/>
  <c r="AX74" i="5"/>
  <c r="AV74" i="5"/>
  <c r="BB74" i="5"/>
  <c r="BC74" i="5"/>
  <c r="BG74" i="5"/>
  <c r="BD74" i="5"/>
  <c r="BK74" i="5"/>
  <c r="BJ74" i="5"/>
  <c r="BO74" i="5"/>
  <c r="BN74" i="5"/>
  <c r="BQ74" i="5"/>
  <c r="BV74" i="5"/>
  <c r="CE85" i="5"/>
  <c r="CE63" i="5" s="1"/>
  <c r="J63" i="5" s="1"/>
  <c r="J36" i="12"/>
  <c r="J35" i="12"/>
  <c r="J60" i="5"/>
  <c r="CE27" i="5"/>
  <c r="J59" i="5"/>
  <c r="BH27" i="5"/>
  <c r="BH72" i="5"/>
  <c r="BI27" i="5"/>
  <c r="BI72" i="5"/>
  <c r="BJ27" i="5"/>
  <c r="BJ72" i="5"/>
  <c r="BK27" i="5"/>
  <c r="BK72" i="5"/>
  <c r="BL72" i="5"/>
  <c r="BL27" i="5"/>
  <c r="BM72" i="5"/>
  <c r="BM27" i="5"/>
  <c r="BN27" i="5"/>
  <c r="BN72" i="5"/>
  <c r="BO27" i="5"/>
  <c r="BO72" i="5"/>
  <c r="BP72" i="5"/>
  <c r="BP27" i="5"/>
  <c r="BQ27" i="5"/>
  <c r="BQ72" i="5"/>
  <c r="BR27" i="5"/>
  <c r="BR72" i="5"/>
  <c r="BS72" i="5"/>
  <c r="BS27" i="5"/>
  <c r="BT72" i="5"/>
  <c r="BT27" i="5"/>
  <c r="BU72" i="5"/>
  <c r="BU27" i="5"/>
  <c r="BV27" i="5"/>
  <c r="BV72" i="5"/>
  <c r="BW27" i="5"/>
  <c r="BW72" i="5"/>
  <c r="BX27" i="5"/>
  <c r="BX72" i="5"/>
  <c r="BY72" i="5"/>
  <c r="BY27" i="5"/>
  <c r="BZ27" i="5"/>
  <c r="BZ72" i="5"/>
  <c r="CA27" i="5"/>
  <c r="CA72" i="5"/>
  <c r="CB27" i="5"/>
  <c r="CB72" i="5"/>
  <c r="CC27" i="5"/>
  <c r="CC72" i="5"/>
  <c r="CD27" i="5"/>
  <c r="CB211" i="5"/>
  <c r="CB212" i="5" s="1"/>
  <c r="CC209" i="5" s="1"/>
  <c r="CE210" i="5"/>
  <c r="J100" i="5"/>
  <c r="CE72" i="5"/>
  <c r="N28" i="5"/>
  <c r="N34" i="5" s="1"/>
  <c r="N36" i="5" s="1"/>
  <c r="N38" i="5" s="1"/>
  <c r="N45" i="5" s="1"/>
  <c r="M28" i="5"/>
  <c r="M34" i="5" s="1"/>
  <c r="M36" i="5" s="1"/>
  <c r="M38" i="5" s="1"/>
  <c r="M45" i="5" s="1"/>
  <c r="M44" i="5" s="1"/>
  <c r="L28" i="5"/>
  <c r="O28" i="5"/>
  <c r="O34" i="5" s="1"/>
  <c r="O36" i="5" s="1"/>
  <c r="O38" i="5" s="1"/>
  <c r="O45" i="5" s="1"/>
  <c r="Q28" i="5"/>
  <c r="Q34" i="5" s="1"/>
  <c r="Q36" i="5" s="1"/>
  <c r="Q38" i="5" s="1"/>
  <c r="Q45" i="5" s="1"/>
  <c r="P28" i="5"/>
  <c r="P34" i="5" s="1"/>
  <c r="P36" i="5" s="1"/>
  <c r="P38" i="5" s="1"/>
  <c r="P45" i="5" s="1"/>
  <c r="R28" i="5"/>
  <c r="R34" i="5" s="1"/>
  <c r="R36" i="5" s="1"/>
  <c r="R38" i="5" s="1"/>
  <c r="R45" i="5" s="1"/>
  <c r="W28" i="5"/>
  <c r="W34" i="5" s="1"/>
  <c r="W36" i="5" s="1"/>
  <c r="V28" i="5"/>
  <c r="V34" i="5" s="1"/>
  <c r="V36" i="5" s="1"/>
  <c r="U28" i="5"/>
  <c r="U34" i="5" s="1"/>
  <c r="U36" i="5" s="1"/>
  <c r="Y28" i="5"/>
  <c r="Y34" i="5" s="1"/>
  <c r="Y36" i="5" s="1"/>
  <c r="AB28" i="5"/>
  <c r="AB34" i="5" s="1"/>
  <c r="AB36" i="5" s="1"/>
  <c r="AA28" i="5"/>
  <c r="AA34" i="5" s="1"/>
  <c r="AA36" i="5" s="1"/>
  <c r="AC28" i="5"/>
  <c r="AC34" i="5" s="1"/>
  <c r="AC36" i="5" s="1"/>
  <c r="AD28" i="5"/>
  <c r="AD34" i="5" s="1"/>
  <c r="AD36" i="5" s="1"/>
  <c r="AE28" i="5"/>
  <c r="AE34" i="5" s="1"/>
  <c r="AE36" i="5" s="1"/>
  <c r="AF28" i="5"/>
  <c r="AF34" i="5" s="1"/>
  <c r="AF36" i="5" s="1"/>
  <c r="AG28" i="5"/>
  <c r="AG34" i="5" s="1"/>
  <c r="AG36" i="5" s="1"/>
  <c r="AH28" i="5"/>
  <c r="AH34" i="5" s="1"/>
  <c r="AH36" i="5" s="1"/>
  <c r="AI28" i="5"/>
  <c r="AI34" i="5" s="1"/>
  <c r="AI36" i="5" s="1"/>
  <c r="AJ28" i="5"/>
  <c r="AJ34" i="5" s="1"/>
  <c r="AJ36" i="5" s="1"/>
  <c r="AL28" i="5"/>
  <c r="AL34" i="5" s="1"/>
  <c r="AL36" i="5" s="1"/>
  <c r="AK28" i="5"/>
  <c r="AK34" i="5" s="1"/>
  <c r="AK36" i="5" s="1"/>
  <c r="AO28" i="5"/>
  <c r="AO34" i="5" s="1"/>
  <c r="AO36" i="5" s="1"/>
  <c r="AQ28" i="5"/>
  <c r="AQ34" i="5" s="1"/>
  <c r="AQ36" i="5" s="1"/>
  <c r="AR28" i="5"/>
  <c r="AR34" i="5" s="1"/>
  <c r="AR36" i="5" s="1"/>
  <c r="AP28" i="5"/>
  <c r="AP34" i="5" s="1"/>
  <c r="AP36" i="5" s="1"/>
  <c r="AS28" i="5"/>
  <c r="AS34" i="5" s="1"/>
  <c r="AS36" i="5" s="1"/>
  <c r="AT28" i="5"/>
  <c r="AT34" i="5" s="1"/>
  <c r="AT36" i="5" s="1"/>
  <c r="AU28" i="5"/>
  <c r="AU34" i="5" s="1"/>
  <c r="AW28" i="5"/>
  <c r="AW34" i="5" s="1"/>
  <c r="AW36" i="5" s="1"/>
  <c r="BA28" i="5"/>
  <c r="BA34" i="5" s="1"/>
  <c r="BA36" i="5" s="1"/>
  <c r="BC28" i="5"/>
  <c r="BC34" i="5" s="1"/>
  <c r="BC36" i="5" s="1"/>
  <c r="BE28" i="5"/>
  <c r="BE34" i="5" s="1"/>
  <c r="BE36" i="5" s="1"/>
  <c r="T28" i="5"/>
  <c r="T34" i="5" s="1"/>
  <c r="T36" i="5" s="1"/>
  <c r="S28" i="5"/>
  <c r="S34" i="5" s="1"/>
  <c r="S36" i="5" s="1"/>
  <c r="X28" i="5"/>
  <c r="X34" i="5" s="1"/>
  <c r="X36" i="5" s="1"/>
  <c r="Z28" i="5"/>
  <c r="Z34" i="5" s="1"/>
  <c r="Z36" i="5" s="1"/>
  <c r="AM28" i="5"/>
  <c r="AM34" i="5" s="1"/>
  <c r="AM36" i="5" s="1"/>
  <c r="AN28" i="5"/>
  <c r="AN34" i="5" s="1"/>
  <c r="AN36" i="5" s="1"/>
  <c r="AV28" i="5"/>
  <c r="AV34" i="5" s="1"/>
  <c r="AV36" i="5" s="1"/>
  <c r="AX28" i="5"/>
  <c r="AX34" i="5" s="1"/>
  <c r="AX36" i="5" s="1"/>
  <c r="AY28" i="5"/>
  <c r="AY34" i="5" s="1"/>
  <c r="AY36" i="5" s="1"/>
  <c r="AZ28" i="5"/>
  <c r="AZ34" i="5" s="1"/>
  <c r="AZ36" i="5" s="1"/>
  <c r="BB28" i="5"/>
  <c r="BB34" i="5" s="1"/>
  <c r="BB36" i="5" s="1"/>
  <c r="BD28" i="5"/>
  <c r="BD34" i="5" s="1"/>
  <c r="BD36" i="5" s="1"/>
  <c r="BG28" i="5"/>
  <c r="BG34" i="5" s="1"/>
  <c r="BG36" i="5" s="1"/>
  <c r="BF28" i="5"/>
  <c r="BF34" i="5" s="1"/>
  <c r="BF36" i="5" s="1"/>
  <c r="CE49" i="5"/>
  <c r="J49" i="5" s="1"/>
  <c r="AB41" i="4"/>
  <c r="W39" i="12"/>
  <c r="AB38" i="4"/>
  <c r="S24" i="12"/>
  <c r="R24" i="12"/>
  <c r="W25" i="12"/>
  <c r="AB14" i="4"/>
  <c r="J48" i="5" l="1"/>
  <c r="BZ77" i="5" s="1"/>
  <c r="N77" i="5"/>
  <c r="L77" i="5"/>
  <c r="R77" i="5"/>
  <c r="V77" i="5"/>
  <c r="Z77" i="5"/>
  <c r="AB77" i="5"/>
  <c r="AD77" i="5"/>
  <c r="AG77" i="5"/>
  <c r="AG79" i="5" s="1"/>
  <c r="AG84" i="5" s="1"/>
  <c r="AL77" i="5"/>
  <c r="AO77" i="5"/>
  <c r="AO79" i="5" s="1"/>
  <c r="AO84" i="5" s="1"/>
  <c r="AP77" i="5"/>
  <c r="AX77" i="5"/>
  <c r="BC77" i="5"/>
  <c r="BB77" i="5"/>
  <c r="BF77" i="5"/>
  <c r="BJ77" i="5"/>
  <c r="BI77" i="5"/>
  <c r="BR77" i="5"/>
  <c r="BN77" i="5"/>
  <c r="CA77" i="5"/>
  <c r="CE77" i="5"/>
  <c r="CD77" i="5"/>
  <c r="U14" i="4"/>
  <c r="J25" i="12"/>
  <c r="CC74" i="5"/>
  <c r="CA74" i="5"/>
  <c r="CD74" i="5"/>
  <c r="CE74" i="5"/>
  <c r="CB74" i="5"/>
  <c r="CC28" i="5"/>
  <c r="CC34" i="5" s="1"/>
  <c r="CC36" i="5" s="1"/>
  <c r="BM28" i="5"/>
  <c r="BM34" i="5" s="1"/>
  <c r="BM36" i="5" s="1"/>
  <c r="CE125" i="5"/>
  <c r="J125" i="5" s="1"/>
  <c r="CA46" i="5"/>
  <c r="CA47" i="5"/>
  <c r="BW47" i="5"/>
  <c r="BW46" i="5"/>
  <c r="BY47" i="5"/>
  <c r="BY46" i="5"/>
  <c r="BU47" i="5"/>
  <c r="BU46" i="5"/>
  <c r="BS46" i="5"/>
  <c r="BS47" i="5"/>
  <c r="BM47" i="5"/>
  <c r="BM46" i="5"/>
  <c r="AY75" i="5"/>
  <c r="BA75" i="5"/>
  <c r="AZ75" i="5"/>
  <c r="AW75" i="5"/>
  <c r="AX75" i="5"/>
  <c r="CC47" i="5"/>
  <c r="CC46" i="5"/>
  <c r="BQ47" i="5"/>
  <c r="BQ46" i="5"/>
  <c r="BO47" i="5"/>
  <c r="BO46" i="5"/>
  <c r="BK46" i="5"/>
  <c r="BK47" i="5"/>
  <c r="BI47" i="5"/>
  <c r="BI46" i="5"/>
  <c r="AZ76" i="5"/>
  <c r="AX76" i="5"/>
  <c r="BA76" i="5"/>
  <c r="BE76" i="5"/>
  <c r="BF76" i="5"/>
  <c r="BD76" i="5"/>
  <c r="BG76" i="5"/>
  <c r="CE47" i="5"/>
  <c r="CE46" i="5"/>
  <c r="CB46" i="5"/>
  <c r="CB47" i="5"/>
  <c r="BZ47" i="5"/>
  <c r="BZ46" i="5"/>
  <c r="BX46" i="5"/>
  <c r="BX47" i="5"/>
  <c r="BV47" i="5"/>
  <c r="BV46" i="5"/>
  <c r="BR47" i="5"/>
  <c r="BR46" i="5"/>
  <c r="BN47" i="5"/>
  <c r="BN46" i="5"/>
  <c r="BJ47" i="5"/>
  <c r="BJ46" i="5"/>
  <c r="BH46" i="5"/>
  <c r="BH47" i="5"/>
  <c r="BY28" i="5"/>
  <c r="BY34" i="5" s="1"/>
  <c r="BY36" i="5" s="1"/>
  <c r="BT28" i="5"/>
  <c r="BT34" i="5" s="1"/>
  <c r="BT36" i="5" s="1"/>
  <c r="BT46" i="5"/>
  <c r="BT47" i="5"/>
  <c r="BP46" i="5"/>
  <c r="BP47" i="5"/>
  <c r="BL46" i="5"/>
  <c r="BL47" i="5"/>
  <c r="BF75" i="5"/>
  <c r="BG75" i="5"/>
  <c r="BG79" i="5" s="1"/>
  <c r="BG84" i="5" s="1"/>
  <c r="J186" i="5"/>
  <c r="CE228" i="5"/>
  <c r="J228" i="5" s="1"/>
  <c r="J182" i="5"/>
  <c r="J183" i="5"/>
  <c r="Q79" i="5"/>
  <c r="Q84" i="5" s="1"/>
  <c r="BS28" i="5"/>
  <c r="BS34" i="5" s="1"/>
  <c r="BS36" i="5" s="1"/>
  <c r="BO28" i="5"/>
  <c r="BO34" i="5" s="1"/>
  <c r="BO36" i="5" s="1"/>
  <c r="BL28" i="5"/>
  <c r="BL34" i="5" s="1"/>
  <c r="BL36" i="5" s="1"/>
  <c r="CE28" i="5"/>
  <c r="CE34" i="5" s="1"/>
  <c r="CE36" i="5" s="1"/>
  <c r="BR28" i="5"/>
  <c r="BR34" i="5" s="1"/>
  <c r="BR36" i="5" s="1"/>
  <c r="BX28" i="5"/>
  <c r="BX34" i="5" s="1"/>
  <c r="BX36" i="5" s="1"/>
  <c r="BQ28" i="5"/>
  <c r="BQ34" i="5" s="1"/>
  <c r="BQ36" i="5" s="1"/>
  <c r="BZ28" i="5"/>
  <c r="BZ34" i="5" s="1"/>
  <c r="BZ36" i="5" s="1"/>
  <c r="BI28" i="5"/>
  <c r="BI34" i="5" s="1"/>
  <c r="BI36" i="5" s="1"/>
  <c r="CD28" i="5"/>
  <c r="CD34" i="5" s="1"/>
  <c r="CD36" i="5" s="1"/>
  <c r="BJ28" i="5"/>
  <c r="BJ34" i="5" s="1"/>
  <c r="BJ36" i="5" s="1"/>
  <c r="CA28" i="5"/>
  <c r="CA34" i="5" s="1"/>
  <c r="CA36" i="5" s="1"/>
  <c r="BW28" i="5"/>
  <c r="BW34" i="5" s="1"/>
  <c r="BW36" i="5" s="1"/>
  <c r="BH28" i="5"/>
  <c r="BH34" i="5" s="1"/>
  <c r="BH36" i="5" s="1"/>
  <c r="CB28" i="5"/>
  <c r="CB34" i="5" s="1"/>
  <c r="CB36" i="5" s="1"/>
  <c r="BV28" i="5"/>
  <c r="BV34" i="5" s="1"/>
  <c r="BV36" i="5" s="1"/>
  <c r="BP28" i="5"/>
  <c r="BP34" i="5" s="1"/>
  <c r="BP36" i="5" s="1"/>
  <c r="J39" i="12"/>
  <c r="BK28" i="5"/>
  <c r="BK34" i="5" s="1"/>
  <c r="BK36" i="5" s="1"/>
  <c r="BU28" i="5"/>
  <c r="BU34" i="5" s="1"/>
  <c r="BU36" i="5" s="1"/>
  <c r="BN28" i="5"/>
  <c r="BN34" i="5" s="1"/>
  <c r="BN36" i="5" s="1"/>
  <c r="J72" i="5"/>
  <c r="CC211" i="5"/>
  <c r="CC212" i="5" s="1"/>
  <c r="CD209" i="5" s="1"/>
  <c r="AU36" i="5"/>
  <c r="AU42" i="5"/>
  <c r="N78" i="5"/>
  <c r="L78" i="5"/>
  <c r="M78" i="5"/>
  <c r="O78" i="5"/>
  <c r="S78" i="5"/>
  <c r="R78" i="5"/>
  <c r="V78" i="5"/>
  <c r="X78" i="5"/>
  <c r="X79" i="5" s="1"/>
  <c r="X84" i="5" s="1"/>
  <c r="Y78" i="5"/>
  <c r="Z78" i="5"/>
  <c r="AA78" i="5"/>
  <c r="AA79" i="5" s="1"/>
  <c r="AA84" i="5" s="1"/>
  <c r="AD78" i="5"/>
  <c r="AE78" i="5"/>
  <c r="AF78" i="5"/>
  <c r="AK78" i="5"/>
  <c r="AJ78" i="5"/>
  <c r="AL78" i="5"/>
  <c r="AP78" i="5"/>
  <c r="AR78" i="5"/>
  <c r="AS78" i="5"/>
  <c r="AS79" i="5" s="1"/>
  <c r="AS84" i="5" s="1"/>
  <c r="AQ78" i="5"/>
  <c r="AV78" i="5"/>
  <c r="AW78" i="5"/>
  <c r="BK78" i="5"/>
  <c r="BI78" i="5"/>
  <c r="BB78" i="5"/>
  <c r="BL78" i="5"/>
  <c r="BM78" i="5"/>
  <c r="BC78" i="5"/>
  <c r="BE78" i="5"/>
  <c r="BN78" i="5"/>
  <c r="BS78" i="5"/>
  <c r="BR78" i="5"/>
  <c r="BQ78" i="5"/>
  <c r="BO78" i="5"/>
  <c r="BU78" i="5"/>
  <c r="BW78" i="5"/>
  <c r="BY78" i="5"/>
  <c r="BT78" i="5"/>
  <c r="CA78" i="5"/>
  <c r="BZ78" i="5"/>
  <c r="CB78" i="5"/>
  <c r="CC78" i="5"/>
  <c r="L76" i="5"/>
  <c r="N76" i="5"/>
  <c r="N79" i="5" s="1"/>
  <c r="N84" i="5" s="1"/>
  <c r="M76" i="5"/>
  <c r="O76" i="5"/>
  <c r="U76" i="5"/>
  <c r="R76" i="5"/>
  <c r="S76" i="5"/>
  <c r="V76" i="5"/>
  <c r="V79" i="5" s="1"/>
  <c r="V84" i="5" s="1"/>
  <c r="Z76" i="5"/>
  <c r="AB76" i="5"/>
  <c r="AB79" i="5" s="1"/>
  <c r="AB84" i="5" s="1"/>
  <c r="Y76" i="5"/>
  <c r="AD76" i="5"/>
  <c r="AE76" i="5"/>
  <c r="AF76" i="5"/>
  <c r="AK76" i="5"/>
  <c r="AJ76" i="5"/>
  <c r="AL76" i="5"/>
  <c r="AP76" i="5"/>
  <c r="AQ76" i="5"/>
  <c r="AR76" i="5"/>
  <c r="AR79" i="5" s="1"/>
  <c r="AR84" i="5" s="1"/>
  <c r="AW76" i="5"/>
  <c r="AV76" i="5"/>
  <c r="AY76" i="5"/>
  <c r="BB76" i="5"/>
  <c r="BC76" i="5"/>
  <c r="CE78" i="5"/>
  <c r="M75" i="5"/>
  <c r="L75" i="5"/>
  <c r="T75" i="5"/>
  <c r="T79" i="5" s="1"/>
  <c r="T84" i="5" s="1"/>
  <c r="R75" i="5"/>
  <c r="S75" i="5"/>
  <c r="U75" i="5"/>
  <c r="Y75" i="5"/>
  <c r="AE75" i="5"/>
  <c r="AF75" i="5"/>
  <c r="AD75" i="5"/>
  <c r="AJ75" i="5"/>
  <c r="AM75" i="5"/>
  <c r="AM79" i="5" s="1"/>
  <c r="AM84" i="5" s="1"/>
  <c r="AQ75" i="5"/>
  <c r="AP75" i="5"/>
  <c r="AV75" i="5"/>
  <c r="BB75" i="5"/>
  <c r="BE75" i="5"/>
  <c r="BC75" i="5"/>
  <c r="BD75" i="5"/>
  <c r="BD79" i="5" s="1"/>
  <c r="BD84" i="5" s="1"/>
  <c r="CD78" i="5"/>
  <c r="R44" i="5"/>
  <c r="L34" i="5"/>
  <c r="L36" i="5" s="1"/>
  <c r="L38" i="5" s="1"/>
  <c r="L45" i="5" s="1"/>
  <c r="L29" i="5"/>
  <c r="M26" i="5" s="1"/>
  <c r="M29" i="5" s="1"/>
  <c r="N26" i="5" s="1"/>
  <c r="N29" i="5" s="1"/>
  <c r="O26" i="5" s="1"/>
  <c r="O29" i="5" s="1"/>
  <c r="P26" i="5" s="1"/>
  <c r="P29" i="5" s="1"/>
  <c r="Q26" i="5" s="1"/>
  <c r="Q29" i="5" s="1"/>
  <c r="R26" i="5" s="1"/>
  <c r="R29" i="5" s="1"/>
  <c r="S26" i="5" s="1"/>
  <c r="S29" i="5" s="1"/>
  <c r="T26" i="5" s="1"/>
  <c r="T29" i="5" s="1"/>
  <c r="U26" i="5" s="1"/>
  <c r="O44" i="5"/>
  <c r="P44" i="5"/>
  <c r="Q44" i="5"/>
  <c r="N44" i="5"/>
  <c r="W24" i="12"/>
  <c r="T24" i="12"/>
  <c r="V24" i="12"/>
  <c r="U24" i="12"/>
  <c r="J77" i="5" l="1"/>
  <c r="BF79" i="5"/>
  <c r="BF84" i="5" s="1"/>
  <c r="CC75" i="5"/>
  <c r="J74" i="5"/>
  <c r="D55" i="5" s="1"/>
  <c r="AX79" i="5"/>
  <c r="AX84" i="5" s="1"/>
  <c r="AY79" i="5"/>
  <c r="AY84" i="5" s="1"/>
  <c r="CA76" i="5"/>
  <c r="BU75" i="5"/>
  <c r="BR75" i="5"/>
  <c r="BJ76" i="5"/>
  <c r="BU76" i="5"/>
  <c r="BM76" i="5"/>
  <c r="CD76" i="5"/>
  <c r="CB76" i="5"/>
  <c r="J46" i="5"/>
  <c r="BP76" i="5"/>
  <c r="BL76" i="5"/>
  <c r="BY76" i="5"/>
  <c r="BT76" i="5"/>
  <c r="BV76" i="5"/>
  <c r="BK76" i="5"/>
  <c r="CE76" i="5"/>
  <c r="BX76" i="5"/>
  <c r="BW76" i="5"/>
  <c r="CC76" i="5"/>
  <c r="CC79" i="5" s="1"/>
  <c r="CC84" i="5" s="1"/>
  <c r="BZ76" i="5"/>
  <c r="BK75" i="5"/>
  <c r="BO75" i="5"/>
  <c r="BT75" i="5"/>
  <c r="CA75" i="5"/>
  <c r="CA79" i="5" s="1"/>
  <c r="CA84" i="5" s="1"/>
  <c r="BH75" i="5"/>
  <c r="BR76" i="5"/>
  <c r="BV75" i="5"/>
  <c r="J24" i="12"/>
  <c r="CD75" i="5"/>
  <c r="BX75" i="5"/>
  <c r="BN75" i="5"/>
  <c r="BM75" i="5"/>
  <c r="BJ75" i="5"/>
  <c r="BJ79" i="5" s="1"/>
  <c r="BJ84" i="5" s="1"/>
  <c r="BO76" i="5"/>
  <c r="CE75" i="5"/>
  <c r="BQ76" i="5"/>
  <c r="AZ79" i="5"/>
  <c r="AZ84" i="5" s="1"/>
  <c r="BZ75" i="5"/>
  <c r="BY75" i="5"/>
  <c r="BY79" i="5" s="1"/>
  <c r="BY84" i="5" s="1"/>
  <c r="BQ75" i="5"/>
  <c r="BQ79" i="5" s="1"/>
  <c r="BQ84" i="5" s="1"/>
  <c r="BP75" i="5"/>
  <c r="BL75" i="5"/>
  <c r="BS76" i="5"/>
  <c r="BN76" i="5"/>
  <c r="J47" i="5"/>
  <c r="BW75" i="5"/>
  <c r="BA79" i="5"/>
  <c r="BA84" i="5" s="1"/>
  <c r="CB75" i="5"/>
  <c r="BS75" i="5"/>
  <c r="BI75" i="5"/>
  <c r="BH76" i="5"/>
  <c r="BI76" i="5"/>
  <c r="AP79" i="5"/>
  <c r="AP84" i="5" s="1"/>
  <c r="BE79" i="5"/>
  <c r="BE84" i="5" s="1"/>
  <c r="CD211" i="5"/>
  <c r="CD212" i="5" s="1"/>
  <c r="CE209" i="5" s="1"/>
  <c r="L44" i="5"/>
  <c r="AL79" i="5"/>
  <c r="AL84" i="5" s="1"/>
  <c r="AV79" i="5"/>
  <c r="AV84" i="5" s="1"/>
  <c r="Y79" i="5"/>
  <c r="Y84" i="5" s="1"/>
  <c r="AE79" i="5"/>
  <c r="AE84" i="5" s="1"/>
  <c r="O79" i="5"/>
  <c r="O84" i="5" s="1"/>
  <c r="J78" i="5"/>
  <c r="U79" i="5"/>
  <c r="U84" i="5" s="1"/>
  <c r="L79" i="5"/>
  <c r="AJ79" i="5"/>
  <c r="AJ84" i="5" s="1"/>
  <c r="BC79" i="5"/>
  <c r="BC84" i="5" s="1"/>
  <c r="AQ79" i="5"/>
  <c r="AQ84" i="5" s="1"/>
  <c r="AF79" i="5"/>
  <c r="AF84" i="5" s="1"/>
  <c r="S79" i="5"/>
  <c r="S84" i="5" s="1"/>
  <c r="R79" i="5"/>
  <c r="R84" i="5" s="1"/>
  <c r="Z79" i="5"/>
  <c r="Z84" i="5" s="1"/>
  <c r="AD79" i="5"/>
  <c r="AD84" i="5" s="1"/>
  <c r="AK79" i="5"/>
  <c r="AK84" i="5" s="1"/>
  <c r="M79" i="5"/>
  <c r="M84" i="5" s="1"/>
  <c r="BB79" i="5"/>
  <c r="BB84" i="5" s="1"/>
  <c r="AW79" i="5"/>
  <c r="AW84" i="5" s="1"/>
  <c r="S38" i="5"/>
  <c r="S45" i="5" s="1"/>
  <c r="S44" i="5" s="1"/>
  <c r="U29" i="5"/>
  <c r="T38" i="5"/>
  <c r="T45" i="5" s="1"/>
  <c r="BP79" i="5" l="1"/>
  <c r="BP84" i="5" s="1"/>
  <c r="BL79" i="5"/>
  <c r="BL84" i="5" s="1"/>
  <c r="BR79" i="5"/>
  <c r="BR84" i="5" s="1"/>
  <c r="CD79" i="5"/>
  <c r="CD84" i="5" s="1"/>
  <c r="BK79" i="5"/>
  <c r="BK84" i="5" s="1"/>
  <c r="BU79" i="5"/>
  <c r="BU84" i="5" s="1"/>
  <c r="BZ79" i="5"/>
  <c r="BZ84" i="5" s="1"/>
  <c r="BM79" i="5"/>
  <c r="BM84" i="5" s="1"/>
  <c r="BV79" i="5"/>
  <c r="BV84" i="5" s="1"/>
  <c r="CB79" i="5"/>
  <c r="CB84" i="5" s="1"/>
  <c r="BH79" i="5"/>
  <c r="BH84" i="5" s="1"/>
  <c r="BX79" i="5"/>
  <c r="BX84" i="5" s="1"/>
  <c r="BO79" i="5"/>
  <c r="BO84" i="5" s="1"/>
  <c r="BS79" i="5"/>
  <c r="BS84" i="5" s="1"/>
  <c r="CE79" i="5"/>
  <c r="CE84" i="5" s="1"/>
  <c r="BT79" i="5"/>
  <c r="BT84" i="5" s="1"/>
  <c r="BW79" i="5"/>
  <c r="BW84" i="5" s="1"/>
  <c r="BN79" i="5"/>
  <c r="BN84" i="5" s="1"/>
  <c r="J75" i="5"/>
  <c r="J76" i="5"/>
  <c r="BI79" i="5"/>
  <c r="BI84" i="5" s="1"/>
  <c r="CE211" i="5"/>
  <c r="CE212" i="5" s="1"/>
  <c r="L84" i="5"/>
  <c r="T44" i="5"/>
  <c r="V26" i="5"/>
  <c r="V29" i="5" s="1"/>
  <c r="U38" i="5"/>
  <c r="U45" i="5" s="1"/>
  <c r="J79" i="5" l="1"/>
  <c r="L86" i="5"/>
  <c r="L64" i="5" s="1"/>
  <c r="U44" i="5"/>
  <c r="W26" i="5"/>
  <c r="V38" i="5"/>
  <c r="V45" i="5" s="1"/>
  <c r="L87" i="5" l="1"/>
  <c r="M83" i="5" s="1"/>
  <c r="M86" i="5" s="1"/>
  <c r="M64" i="5" s="1"/>
  <c r="W29" i="5"/>
  <c r="M87" i="5" l="1"/>
  <c r="N83" i="5" s="1"/>
  <c r="N86" i="5" s="1"/>
  <c r="N64" i="5" s="1"/>
  <c r="X26" i="5"/>
  <c r="V44" i="5"/>
  <c r="N87" i="5" l="1"/>
  <c r="O83" i="5" s="1"/>
  <c r="O86" i="5" s="1"/>
  <c r="O64" i="5" s="1"/>
  <c r="W38" i="5"/>
  <c r="X29" i="5"/>
  <c r="L94" i="5"/>
  <c r="O87" i="5" l="1"/>
  <c r="P83" i="5" s="1"/>
  <c r="P86" i="5" s="1"/>
  <c r="P64" i="5" s="1"/>
  <c r="Y26" i="5"/>
  <c r="Y29" i="5" s="1"/>
  <c r="W45" i="5"/>
  <c r="P87" i="5" l="1"/>
  <c r="Q83" i="5" s="1"/>
  <c r="Q86" i="5" s="1"/>
  <c r="Q64" i="5" s="1"/>
  <c r="X38" i="5"/>
  <c r="Z26" i="5"/>
  <c r="Z29" i="5" s="1"/>
  <c r="Y38" i="5"/>
  <c r="Y45" i="5" s="1"/>
  <c r="W44" i="5"/>
  <c r="Q87" i="5" l="1"/>
  <c r="R83" i="5" s="1"/>
  <c r="R86" i="5" s="1"/>
  <c r="R64" i="5" s="1"/>
  <c r="X45" i="5"/>
  <c r="Y44" i="5"/>
  <c r="AA26" i="5"/>
  <c r="AA29" i="5" s="1"/>
  <c r="R87" i="5" l="1"/>
  <c r="S83" i="5" s="1"/>
  <c r="S86" i="5" s="1"/>
  <c r="S64" i="5" s="1"/>
  <c r="AB26" i="5"/>
  <c r="AA38" i="5"/>
  <c r="AA45" i="5" s="1"/>
  <c r="AA44" i="5" s="1"/>
  <c r="Z38" i="5"/>
  <c r="M94" i="5"/>
  <c r="S87" i="5" l="1"/>
  <c r="T83" i="5" s="1"/>
  <c r="T86" i="5" s="1"/>
  <c r="T64" i="5" s="1"/>
  <c r="AB29" i="5"/>
  <c r="Z45" i="5"/>
  <c r="X44" i="5"/>
  <c r="T87" i="5" l="1"/>
  <c r="U83" i="5" s="1"/>
  <c r="U86" i="5" s="1"/>
  <c r="U64" i="5" s="1"/>
  <c r="AC26" i="5"/>
  <c r="AB38" i="5"/>
  <c r="AB45" i="5" s="1"/>
  <c r="Z44" i="5"/>
  <c r="U87" i="5" l="1"/>
  <c r="V83" i="5" s="1"/>
  <c r="V86" i="5" s="1"/>
  <c r="V64" i="5" s="1"/>
  <c r="AC29" i="5"/>
  <c r="V87" i="5" l="1"/>
  <c r="W83" i="5" s="1"/>
  <c r="W86" i="5" s="1"/>
  <c r="AB44" i="5"/>
  <c r="AD26" i="5"/>
  <c r="AD29" i="5" s="1"/>
  <c r="AC38" i="5"/>
  <c r="AC45" i="5" s="1"/>
  <c r="N94" i="5"/>
  <c r="W87" i="5" l="1"/>
  <c r="X83" i="5" s="1"/>
  <c r="X86" i="5" s="1"/>
  <c r="AE26" i="5"/>
  <c r="AE29" i="5" s="1"/>
  <c r="AD38" i="5"/>
  <c r="AD45" i="5" s="1"/>
  <c r="AC44" i="5"/>
  <c r="X64" i="5" l="1"/>
  <c r="W64" i="5"/>
  <c r="AD44" i="5"/>
  <c r="AF26" i="5"/>
  <c r="AE38" i="5"/>
  <c r="AE45" i="5" s="1"/>
  <c r="X87" i="5" l="1"/>
  <c r="Y83" i="5" s="1"/>
  <c r="Y86" i="5" s="1"/>
  <c r="AF29" i="5"/>
  <c r="Y64" i="5" l="1"/>
  <c r="Y87" i="5"/>
  <c r="Z83" i="5" s="1"/>
  <c r="Z86" i="5" s="1"/>
  <c r="AE44" i="5"/>
  <c r="AG26" i="5"/>
  <c r="AG29" i="5" s="1"/>
  <c r="AF38" i="5"/>
  <c r="AF45" i="5" s="1"/>
  <c r="O94" i="5"/>
  <c r="Z64" i="5" l="1"/>
  <c r="AH26" i="5"/>
  <c r="AG38" i="5"/>
  <c r="AG45" i="5" s="1"/>
  <c r="Z87" i="5" l="1"/>
  <c r="AA83" i="5" s="1"/>
  <c r="AA86" i="5" s="1"/>
  <c r="AH29" i="5"/>
  <c r="AF44" i="5"/>
  <c r="AA64" i="5" l="1"/>
  <c r="AI26" i="5"/>
  <c r="AI29" i="5" s="1"/>
  <c r="AH38" i="5"/>
  <c r="AH45" i="5" s="1"/>
  <c r="AG44" i="5"/>
  <c r="AA87" i="5" l="1"/>
  <c r="AB83" i="5" s="1"/>
  <c r="AB86" i="5" s="1"/>
  <c r="AJ26" i="5"/>
  <c r="AI38" i="5"/>
  <c r="AI45" i="5" s="1"/>
  <c r="AH44" i="5"/>
  <c r="P94" i="5"/>
  <c r="S26" i="12"/>
  <c r="AD33" i="4"/>
  <c r="K134" i="12"/>
  <c r="AA116" i="12"/>
  <c r="K12" i="12"/>
  <c r="X89" i="12"/>
  <c r="Z126" i="12"/>
  <c r="AE42" i="4"/>
  <c r="M64" i="12"/>
  <c r="U37" i="12"/>
  <c r="AE88" i="12"/>
  <c r="AA23" i="12"/>
  <c r="O29" i="12"/>
  <c r="AA121" i="12"/>
  <c r="O38" i="12"/>
  <c r="Y62" i="12"/>
  <c r="Z120" i="12"/>
  <c r="K88" i="12"/>
  <c r="X92" i="12"/>
  <c r="X153" i="12"/>
  <c r="AA91" i="12"/>
  <c r="AA59" i="12"/>
  <c r="X91" i="12"/>
  <c r="Y101" i="12"/>
  <c r="AB66" i="12"/>
  <c r="AC148" i="12"/>
  <c r="S65" i="12"/>
  <c r="K83" i="12"/>
  <c r="Z121" i="12"/>
  <c r="AE149" i="12"/>
  <c r="Q23" i="12"/>
  <c r="AD116" i="12"/>
  <c r="Y12" i="12"/>
  <c r="M95" i="12"/>
  <c r="X132" i="12"/>
  <c r="AC125" i="12"/>
  <c r="AA163" i="12"/>
  <c r="Z22" i="12"/>
  <c r="L60" i="12"/>
  <c r="Z115" i="12"/>
  <c r="AB128" i="12"/>
  <c r="AD162" i="12"/>
  <c r="AA86" i="12"/>
  <c r="Z99" i="12"/>
  <c r="AC166" i="12"/>
  <c r="K116" i="12"/>
  <c r="AA99" i="12"/>
  <c r="Z91" i="12"/>
  <c r="Y95" i="12"/>
  <c r="AE98" i="12"/>
  <c r="L162" i="12"/>
  <c r="Q26" i="12"/>
  <c r="AE86" i="12"/>
  <c r="Q14" i="12"/>
  <c r="V33" i="4"/>
  <c r="AB133" i="12"/>
  <c r="Y89" i="12"/>
  <c r="X160" i="12"/>
  <c r="AD165" i="12"/>
  <c r="AA134" i="12"/>
  <c r="AE125" i="12"/>
  <c r="Q158" i="12"/>
  <c r="Z123" i="12"/>
  <c r="P159" i="12"/>
  <c r="AA129" i="12"/>
  <c r="K92" i="12"/>
  <c r="T28" i="12"/>
  <c r="AB161" i="12"/>
  <c r="AB57" i="12"/>
  <c r="Z38" i="12"/>
  <c r="AD99" i="12"/>
  <c r="AD126" i="12"/>
  <c r="AE38" i="12"/>
  <c r="AB166" i="12"/>
  <c r="Z163" i="12"/>
  <c r="AD163" i="12"/>
  <c r="W37" i="4"/>
  <c r="AA40" i="12"/>
  <c r="V37" i="4"/>
  <c r="AF35" i="4"/>
  <c r="M91" i="12"/>
  <c r="X22" i="12"/>
  <c r="AD134" i="12"/>
  <c r="Z62" i="12"/>
  <c r="AA61" i="12"/>
  <c r="Y160" i="12"/>
  <c r="AE11" i="12"/>
  <c r="R125" i="12"/>
  <c r="K149" i="12"/>
  <c r="K33" i="12"/>
  <c r="AB31" i="12"/>
  <c r="X31" i="12"/>
  <c r="AB129" i="12"/>
  <c r="Z83" i="12"/>
  <c r="AA149" i="12"/>
  <c r="AC93" i="12"/>
  <c r="S126" i="12"/>
  <c r="AE29" i="12"/>
  <c r="K95" i="12"/>
  <c r="AC26" i="12"/>
  <c r="T29" i="12"/>
  <c r="AD130" i="12"/>
  <c r="AB162" i="12"/>
  <c r="V37" i="12"/>
  <c r="AD38" i="12"/>
  <c r="R59" i="12"/>
  <c r="N60" i="12"/>
  <c r="X94" i="12"/>
  <c r="L34" i="12"/>
  <c r="P64" i="12"/>
  <c r="Y22" i="12"/>
  <c r="M125" i="12"/>
  <c r="U95" i="12"/>
  <c r="AC101" i="12"/>
  <c r="X30" i="12"/>
  <c r="O37" i="12"/>
  <c r="W59" i="12"/>
  <c r="AC31" i="12"/>
  <c r="AE34" i="12"/>
  <c r="AF34" i="4"/>
  <c r="AC86" i="12"/>
  <c r="Z116" i="12"/>
  <c r="R162" i="12"/>
  <c r="Y149" i="12"/>
  <c r="K154" i="12"/>
  <c r="R37" i="12"/>
  <c r="AD167" i="12"/>
  <c r="R91" i="12"/>
  <c r="AC162" i="12"/>
  <c r="AC11" i="12"/>
  <c r="Z101" i="12"/>
  <c r="AC32" i="4"/>
  <c r="K115" i="12"/>
  <c r="O65" i="12"/>
  <c r="Z92" i="12"/>
  <c r="Z166" i="12"/>
  <c r="S158" i="12"/>
  <c r="Y130" i="12"/>
  <c r="AB92" i="12"/>
  <c r="AF33" i="4"/>
  <c r="N29" i="12"/>
  <c r="P65" i="12"/>
  <c r="Z168" i="12"/>
  <c r="AD92" i="12"/>
  <c r="Y152" i="12"/>
  <c r="AD119" i="12"/>
  <c r="AA152" i="12"/>
  <c r="K23" i="12"/>
  <c r="X98" i="12"/>
  <c r="AB59" i="12"/>
  <c r="AB115" i="12"/>
  <c r="X163" i="12"/>
  <c r="X29" i="12"/>
  <c r="AE67" i="12"/>
  <c r="K60" i="12"/>
  <c r="AE160" i="12"/>
  <c r="AD31" i="4"/>
  <c r="S28" i="12"/>
  <c r="AC127" i="12"/>
  <c r="AC62" i="12"/>
  <c r="X156" i="12"/>
  <c r="Z130" i="12"/>
  <c r="AE159" i="12"/>
  <c r="AE27" i="4"/>
  <c r="M126" i="12"/>
  <c r="V91" i="12"/>
  <c r="X95" i="12"/>
  <c r="M14" i="12"/>
  <c r="T26" i="12"/>
  <c r="Q95" i="12"/>
  <c r="Y126" i="12"/>
  <c r="O158" i="12"/>
  <c r="Y34" i="12"/>
  <c r="U26" i="12"/>
  <c r="AD132" i="12"/>
  <c r="V28" i="12"/>
  <c r="AB125" i="12"/>
  <c r="R14" i="12"/>
  <c r="L158" i="12"/>
  <c r="AD34" i="12"/>
  <c r="P91" i="12"/>
  <c r="K40" i="12"/>
  <c r="W38" i="12"/>
  <c r="X166" i="12"/>
  <c r="Y116" i="12"/>
  <c r="Y92" i="12"/>
  <c r="AB154" i="12"/>
  <c r="Y94" i="12"/>
  <c r="R64" i="12"/>
  <c r="AD115" i="12"/>
  <c r="AD95" i="12"/>
  <c r="X119" i="12"/>
  <c r="AD14" i="12"/>
  <c r="K158" i="12"/>
  <c r="AD87" i="12"/>
  <c r="T95" i="12"/>
  <c r="L64" i="12"/>
  <c r="O64" i="12"/>
  <c r="AD121" i="12"/>
  <c r="Z34" i="12"/>
  <c r="AA123" i="12"/>
  <c r="K135" i="12"/>
  <c r="S64" i="12"/>
  <c r="AE165" i="12"/>
  <c r="X133" i="12"/>
  <c r="X57" i="12"/>
  <c r="AE33" i="12"/>
  <c r="U11" i="12"/>
  <c r="AD37" i="4"/>
  <c r="L126" i="12"/>
  <c r="AB64" i="12"/>
  <c r="Z23" i="12"/>
  <c r="AC149" i="12"/>
  <c r="AC159" i="12"/>
  <c r="Y119" i="12"/>
  <c r="P14" i="12"/>
  <c r="AE66" i="12"/>
  <c r="K14" i="12"/>
  <c r="Z60" i="12"/>
  <c r="AE126" i="12"/>
  <c r="Z38" i="4"/>
  <c r="L14" i="12"/>
  <c r="AC92" i="12"/>
  <c r="S159" i="12"/>
  <c r="K28" i="12"/>
  <c r="AB95" i="12"/>
  <c r="K82" i="12"/>
  <c r="AC27" i="4"/>
  <c r="Y98" i="12"/>
  <c r="V34" i="12"/>
  <c r="AC132" i="12"/>
  <c r="X120" i="12"/>
  <c r="AE44" i="4"/>
  <c r="AF31" i="4"/>
  <c r="L125" i="12"/>
  <c r="Z87" i="12"/>
  <c r="N12" i="12"/>
  <c r="Z122" i="12"/>
  <c r="AC60" i="12"/>
  <c r="R33" i="12"/>
  <c r="K66" i="12"/>
  <c r="K67" i="12"/>
  <c r="AB159" i="12"/>
  <c r="Y148" i="12"/>
  <c r="N11" i="12"/>
  <c r="Y31" i="12"/>
  <c r="O125" i="12"/>
  <c r="AC61" i="12"/>
  <c r="Z93" i="12"/>
  <c r="AC23" i="12"/>
  <c r="AA119" i="12"/>
  <c r="W92" i="12"/>
  <c r="AC161" i="12"/>
  <c r="R95" i="12"/>
  <c r="AA128" i="12"/>
  <c r="AD166" i="12"/>
  <c r="V126" i="12"/>
  <c r="AD93" i="12"/>
  <c r="U92" i="12"/>
  <c r="AD57" i="12"/>
  <c r="AD46" i="4"/>
  <c r="O12" i="12"/>
  <c r="AC56" i="12"/>
  <c r="S59" i="12"/>
  <c r="M65" i="12"/>
  <c r="AB34" i="12"/>
  <c r="AB153" i="12"/>
  <c r="Y37" i="4"/>
  <c r="Z89" i="12"/>
  <c r="AE128" i="12"/>
  <c r="M28" i="12"/>
  <c r="Y134" i="12"/>
  <c r="T23" i="12"/>
  <c r="AC94" i="12"/>
  <c r="AB89" i="12"/>
  <c r="W65" i="12"/>
  <c r="Q38" i="12"/>
  <c r="S38" i="12"/>
  <c r="AC41" i="12"/>
  <c r="AE127" i="12"/>
  <c r="AB65" i="12"/>
  <c r="AF27" i="4"/>
  <c r="Y64" i="12"/>
  <c r="AB37" i="12"/>
  <c r="AE35" i="4"/>
  <c r="Q34" i="12"/>
  <c r="AA12" i="12"/>
  <c r="X122" i="12"/>
  <c r="AD158" i="12"/>
  <c r="Y115" i="12"/>
  <c r="S12" i="12"/>
  <c r="M162" i="12"/>
  <c r="Z133" i="12"/>
  <c r="X155" i="12"/>
  <c r="M34" i="12"/>
  <c r="Z37" i="12"/>
  <c r="AA57" i="12"/>
  <c r="AD27" i="4"/>
  <c r="AB11" i="12"/>
  <c r="Y88" i="12"/>
  <c r="K89" i="12"/>
  <c r="AF47" i="4"/>
  <c r="Y166" i="12"/>
  <c r="W11" i="12"/>
  <c r="AC130" i="12"/>
  <c r="O23" i="12"/>
  <c r="Q129" i="12"/>
  <c r="AC28" i="12"/>
  <c r="K38" i="12"/>
  <c r="O14" i="12"/>
  <c r="AE129" i="12"/>
  <c r="AC134" i="12"/>
  <c r="AB29" i="12"/>
  <c r="AB158" i="12"/>
  <c r="AA101" i="12"/>
  <c r="AC35" i="4"/>
  <c r="Q29" i="12"/>
  <c r="AB40" i="12"/>
  <c r="AD23" i="12"/>
  <c r="AB127" i="12"/>
  <c r="T162" i="12"/>
  <c r="AD94" i="12"/>
  <c r="O26" i="12"/>
  <c r="X38" i="12"/>
  <c r="AA66" i="12"/>
  <c r="AC129" i="12"/>
  <c r="M12" i="12"/>
  <c r="AB12" i="12"/>
  <c r="U33" i="12"/>
  <c r="Y165" i="12"/>
  <c r="X148" i="12"/>
  <c r="W12" i="12"/>
  <c r="AA30" i="12"/>
  <c r="W159" i="12"/>
  <c r="AE65" i="12"/>
  <c r="AC128" i="12"/>
  <c r="AA60" i="12"/>
  <c r="Y83" i="12"/>
  <c r="N28" i="12"/>
  <c r="AE37" i="4"/>
  <c r="AE100" i="12"/>
  <c r="P34" i="12"/>
  <c r="X40" i="12"/>
  <c r="V159" i="12"/>
  <c r="V23" i="12"/>
  <c r="AF37" i="4"/>
  <c r="W95" i="12"/>
  <c r="Y154" i="12"/>
  <c r="Z165" i="12"/>
  <c r="M23" i="12"/>
  <c r="Y156" i="12"/>
  <c r="AA34" i="12"/>
  <c r="P26" i="12"/>
  <c r="O34" i="12"/>
  <c r="Q65" i="12"/>
  <c r="AD128" i="12"/>
  <c r="AA135" i="12"/>
  <c r="AC44" i="4"/>
  <c r="AC29" i="12"/>
  <c r="M159" i="12"/>
  <c r="X88" i="12"/>
  <c r="AD34" i="4"/>
  <c r="Y121" i="12"/>
  <c r="AE158" i="12"/>
  <c r="AC98" i="12"/>
  <c r="Q125" i="12"/>
  <c r="R126" i="12"/>
  <c r="R158" i="12"/>
  <c r="Y67" i="12"/>
  <c r="Z135" i="12"/>
  <c r="AC37" i="12"/>
  <c r="L33" i="12"/>
  <c r="Y159" i="12"/>
  <c r="Z119" i="12"/>
  <c r="T158" i="12"/>
  <c r="T14" i="12"/>
  <c r="AA148" i="12"/>
  <c r="Q92" i="12"/>
  <c r="AD122" i="12"/>
  <c r="Y133" i="12"/>
  <c r="X12" i="12"/>
  <c r="N126" i="12"/>
  <c r="AE130" i="12"/>
  <c r="AB99" i="12"/>
  <c r="W37" i="12"/>
  <c r="AD123" i="12"/>
  <c r="Z41" i="12"/>
  <c r="X129" i="12"/>
  <c r="K91" i="12"/>
  <c r="AD125" i="12"/>
  <c r="Z28" i="12"/>
  <c r="AE18" i="4"/>
  <c r="V14" i="12"/>
  <c r="AA153" i="12"/>
  <c r="AB23" i="12"/>
  <c r="Z31" i="12"/>
  <c r="AC116" i="12"/>
  <c r="N26" i="12"/>
  <c r="O95" i="12"/>
  <c r="Y26" i="12"/>
  <c r="S33" i="12"/>
  <c r="O126" i="12"/>
  <c r="L92" i="12"/>
  <c r="Y23" i="12"/>
  <c r="AD40" i="12"/>
  <c r="Y163" i="12"/>
  <c r="P95" i="12"/>
  <c r="V46" i="4"/>
  <c r="O159" i="12"/>
  <c r="AA160" i="12"/>
  <c r="AA33" i="12"/>
  <c r="AB167" i="12"/>
  <c r="O92" i="12"/>
  <c r="N33" i="12"/>
  <c r="V12" i="12"/>
  <c r="Z159" i="12"/>
  <c r="Y57" i="12"/>
  <c r="AD65" i="12"/>
  <c r="AC65" i="12"/>
  <c r="AA122" i="12"/>
  <c r="AA11" i="12"/>
  <c r="AD161" i="12"/>
  <c r="W28" i="12"/>
  <c r="O60" i="12"/>
  <c r="AE28" i="12"/>
  <c r="AE133" i="12"/>
  <c r="Y161" i="12"/>
  <c r="N95" i="12"/>
  <c r="Z128" i="12"/>
  <c r="AC64" i="12"/>
  <c r="V95" i="12"/>
  <c r="AC88" i="12"/>
  <c r="AB122" i="12"/>
  <c r="AE122" i="12"/>
  <c r="AF32" i="4"/>
  <c r="AD61" i="12"/>
  <c r="AD159" i="12"/>
  <c r="AF44" i="4"/>
  <c r="AD22" i="12"/>
  <c r="Y38" i="12"/>
  <c r="L11" i="12"/>
  <c r="AC89" i="12"/>
  <c r="Z127" i="12"/>
  <c r="Z14" i="12"/>
  <c r="X14" i="12"/>
  <c r="T159" i="12"/>
  <c r="AB130" i="12"/>
  <c r="AD89" i="12"/>
  <c r="Y120" i="12"/>
  <c r="Y33" i="12"/>
  <c r="P158" i="12"/>
  <c r="AD98" i="12"/>
  <c r="Y123" i="12"/>
  <c r="Q126" i="12"/>
  <c r="Y65" i="12"/>
  <c r="K11" i="12"/>
  <c r="N64" i="12"/>
  <c r="AB149" i="12"/>
  <c r="AB86" i="12"/>
  <c r="Y155" i="12"/>
  <c r="Y127" i="12"/>
  <c r="AC95" i="12"/>
  <c r="P92" i="12"/>
  <c r="AC122" i="12"/>
  <c r="N91" i="12"/>
  <c r="L59" i="12"/>
  <c r="AC30" i="12"/>
  <c r="Y99" i="12"/>
  <c r="Y125" i="12"/>
  <c r="AE57" i="12"/>
  <c r="Y93" i="12"/>
  <c r="Y59" i="12"/>
  <c r="W14" i="12"/>
  <c r="AB120" i="12"/>
  <c r="X161" i="12"/>
  <c r="S29" i="12"/>
  <c r="AB87" i="12"/>
  <c r="M59" i="12"/>
  <c r="AA120" i="12"/>
  <c r="X159" i="12"/>
  <c r="AC42" i="4"/>
  <c r="K100" i="12"/>
  <c r="Y28" i="12"/>
  <c r="AC123" i="12"/>
  <c r="M22" i="12"/>
  <c r="V28" i="4"/>
  <c r="X66" i="12"/>
  <c r="AA37" i="12"/>
  <c r="AE28" i="4"/>
  <c r="U28" i="12"/>
  <c r="R23" i="12"/>
  <c r="K29" i="12"/>
  <c r="X127" i="12"/>
  <c r="AA165" i="12"/>
  <c r="AD100" i="12"/>
  <c r="X56" i="12"/>
  <c r="T59" i="12"/>
  <c r="V38" i="12"/>
  <c r="K168" i="12"/>
  <c r="W129" i="12"/>
  <c r="AD120" i="12"/>
  <c r="V32" i="4"/>
  <c r="R38" i="12"/>
  <c r="AD12" i="12"/>
  <c r="R28" i="12"/>
  <c r="AD64" i="12"/>
  <c r="K34" i="12"/>
  <c r="W34" i="12"/>
  <c r="AE59" i="12"/>
  <c r="AC135" i="12"/>
  <c r="AE31" i="12"/>
  <c r="P60" i="12"/>
  <c r="AC14" i="12"/>
  <c r="AD32" i="4"/>
  <c r="AA127" i="12"/>
  <c r="AE93" i="12"/>
  <c r="AE119" i="12"/>
  <c r="AB98" i="12"/>
  <c r="AE87" i="12"/>
  <c r="AD83" i="12"/>
  <c r="AD41" i="12"/>
  <c r="AC67" i="12"/>
  <c r="AD154" i="12"/>
  <c r="N65" i="12"/>
  <c r="K87" i="12"/>
  <c r="Y61" i="12"/>
  <c r="AD42" i="4"/>
  <c r="AD29" i="12"/>
  <c r="R34" i="12"/>
  <c r="X64" i="12"/>
  <c r="AC156" i="12"/>
  <c r="N125" i="12"/>
  <c r="R159" i="12"/>
  <c r="N38" i="12"/>
  <c r="W60" i="12"/>
  <c r="AB22" i="12"/>
  <c r="N34" i="12"/>
  <c r="Y41" i="12"/>
  <c r="Y40" i="12"/>
  <c r="P59" i="12"/>
  <c r="AB134" i="12"/>
  <c r="AC152" i="12"/>
  <c r="X37" i="4"/>
  <c r="AE115" i="12"/>
  <c r="P12" i="12"/>
  <c r="AB33" i="12"/>
  <c r="N92" i="12"/>
  <c r="AD152" i="12"/>
  <c r="AC40" i="12"/>
  <c r="W91" i="12"/>
  <c r="Z167" i="12"/>
  <c r="V26" i="12"/>
  <c r="AA154" i="12"/>
  <c r="M33" i="12"/>
  <c r="AC38" i="12"/>
  <c r="K155" i="12"/>
  <c r="K123" i="12"/>
  <c r="AD31" i="12"/>
  <c r="U12" i="12"/>
  <c r="AB93" i="12"/>
  <c r="S23" i="12"/>
  <c r="Z148" i="12"/>
  <c r="M29" i="12"/>
  <c r="AC59" i="12"/>
  <c r="K120" i="12"/>
  <c r="M60" i="12"/>
  <c r="L26" i="12"/>
  <c r="AC87" i="12"/>
  <c r="N129" i="12"/>
  <c r="X59" i="12"/>
  <c r="R26" i="12"/>
  <c r="Y14" i="12"/>
  <c r="R60" i="12"/>
  <c r="X86" i="12"/>
  <c r="P129" i="12"/>
  <c r="U14" i="12"/>
  <c r="AC34" i="12"/>
  <c r="N162" i="12"/>
  <c r="W126" i="12"/>
  <c r="AE95" i="12"/>
  <c r="Z29" i="12"/>
  <c r="X165" i="12"/>
  <c r="AA93" i="12"/>
  <c r="Y158" i="12"/>
  <c r="Z149" i="12"/>
  <c r="AA87" i="12"/>
  <c r="Q91" i="12"/>
  <c r="AD86" i="12"/>
  <c r="Q59" i="12"/>
  <c r="K162" i="12"/>
  <c r="AE152" i="12"/>
  <c r="AD101" i="12"/>
  <c r="AB100" i="12"/>
  <c r="U129" i="12"/>
  <c r="AA65" i="12"/>
  <c r="L91" i="12"/>
  <c r="AE14" i="12"/>
  <c r="AE23" i="12"/>
  <c r="R92" i="12"/>
  <c r="Z41" i="4"/>
  <c r="K86" i="12"/>
  <c r="Z26" i="12"/>
  <c r="L65" i="12"/>
  <c r="X33" i="12"/>
  <c r="X37" i="12"/>
  <c r="AD160" i="12"/>
  <c r="AB116" i="12"/>
  <c r="AA161" i="12"/>
  <c r="AE163" i="12"/>
  <c r="S14" i="12"/>
  <c r="U158" i="12"/>
  <c r="W29" i="12"/>
  <c r="X67" i="12"/>
  <c r="Z155" i="12"/>
  <c r="Y135" i="12"/>
  <c r="K57" i="12"/>
  <c r="Y82" i="12"/>
  <c r="P126" i="12"/>
  <c r="AE161" i="12"/>
  <c r="P29" i="12"/>
  <c r="M38" i="12"/>
  <c r="AD67" i="12"/>
  <c r="Y168" i="12"/>
  <c r="V65" i="12"/>
  <c r="AA29" i="12"/>
  <c r="K22" i="12"/>
  <c r="X87" i="12"/>
  <c r="AA166" i="12"/>
  <c r="V31" i="4"/>
  <c r="X93" i="12"/>
  <c r="U159" i="12"/>
  <c r="AE101" i="12"/>
  <c r="V33" i="12"/>
  <c r="AD133" i="12"/>
  <c r="Y29" i="12"/>
  <c r="AD11" i="12"/>
  <c r="P37" i="12"/>
  <c r="U23" i="12"/>
  <c r="AA64" i="12"/>
  <c r="AE120" i="12"/>
  <c r="L37" i="12"/>
  <c r="AB152" i="12"/>
  <c r="AB56" i="12"/>
  <c r="AD168" i="12"/>
  <c r="Z12" i="12"/>
  <c r="X65" i="12"/>
  <c r="Y91" i="12"/>
  <c r="O33" i="12"/>
  <c r="AE31" i="4"/>
  <c r="Y60" i="12"/>
  <c r="AE121" i="12"/>
  <c r="Z162" i="12"/>
  <c r="AA22" i="12"/>
  <c r="AD91" i="12"/>
  <c r="K148" i="12"/>
  <c r="AD156" i="12"/>
  <c r="AD56" i="12"/>
  <c r="AD62" i="12"/>
  <c r="AA162" i="12"/>
  <c r="P23" i="12"/>
  <c r="T60" i="12"/>
  <c r="AC12" i="12"/>
  <c r="AB101" i="12"/>
  <c r="V158" i="12"/>
  <c r="R12" i="12"/>
  <c r="V162" i="12"/>
  <c r="Z33" i="12"/>
  <c r="AE168" i="12"/>
  <c r="V18" i="4"/>
  <c r="AB41" i="12"/>
  <c r="Z88" i="12"/>
  <c r="S91" i="12"/>
  <c r="AD47" i="4"/>
  <c r="U59" i="12"/>
  <c r="AC120" i="12"/>
  <c r="AE91" i="12"/>
  <c r="R29" i="12"/>
  <c r="AE92" i="12"/>
  <c r="N23" i="12"/>
  <c r="S129" i="12"/>
  <c r="W33" i="12"/>
  <c r="P125" i="12"/>
  <c r="AB30" i="12"/>
  <c r="AA130" i="12"/>
  <c r="S60" i="12"/>
  <c r="AF46" i="4"/>
  <c r="K59" i="12"/>
  <c r="Q28" i="12"/>
  <c r="Z56" i="12"/>
  <c r="AB62" i="12"/>
  <c r="X152" i="12"/>
  <c r="AA167" i="12"/>
  <c r="T65" i="12"/>
  <c r="AA159" i="12"/>
  <c r="M129" i="12"/>
  <c r="AC154" i="12"/>
  <c r="AC66" i="12"/>
  <c r="Z66" i="12"/>
  <c r="W125" i="12"/>
  <c r="AA94" i="12"/>
  <c r="N14" i="12"/>
  <c r="Y129" i="12"/>
  <c r="AA56" i="12"/>
  <c r="AE94" i="12"/>
  <c r="AA133" i="12"/>
  <c r="V35" i="4"/>
  <c r="AB165" i="12"/>
  <c r="Q33" i="12"/>
  <c r="AA89" i="12"/>
  <c r="AB155" i="12"/>
  <c r="U162" i="12"/>
  <c r="AD45" i="4"/>
  <c r="X99" i="12"/>
  <c r="V27" i="4"/>
  <c r="AE156" i="12"/>
  <c r="Z134" i="12"/>
  <c r="AE12" i="12"/>
  <c r="K121" i="12"/>
  <c r="AE116" i="12"/>
  <c r="AB60" i="12"/>
  <c r="AA88" i="12"/>
  <c r="AC33" i="12"/>
  <c r="M26" i="12"/>
  <c r="AD129" i="12"/>
  <c r="AF18" i="4"/>
  <c r="S162" i="12"/>
  <c r="Z98" i="12"/>
  <c r="AE154" i="12"/>
  <c r="AB132" i="12"/>
  <c r="S92" i="12"/>
  <c r="Z30" i="12"/>
  <c r="Z160" i="12"/>
  <c r="AE135" i="12"/>
  <c r="AE56" i="12"/>
  <c r="AA98" i="12"/>
  <c r="N158" i="12"/>
  <c r="AA168" i="12"/>
  <c r="AD44" i="4"/>
  <c r="Y11" i="12"/>
  <c r="Q12" i="12"/>
  <c r="AD33" i="12"/>
  <c r="T64" i="12"/>
  <c r="AC99" i="12"/>
  <c r="K125" i="12"/>
  <c r="K65" i="12"/>
  <c r="Z100" i="12"/>
  <c r="AB121" i="12"/>
  <c r="Z132" i="12"/>
  <c r="AB160" i="12"/>
  <c r="AE134" i="12"/>
  <c r="T129" i="12"/>
  <c r="AD148" i="12"/>
  <c r="AE41" i="12"/>
  <c r="AB82" i="12"/>
  <c r="W26" i="12"/>
  <c r="Y56" i="12"/>
  <c r="AC28" i="4"/>
  <c r="Q64" i="12"/>
  <c r="AD59" i="12"/>
  <c r="Y167" i="12"/>
  <c r="Z86" i="12"/>
  <c r="AB83" i="12"/>
  <c r="AE155" i="12"/>
  <c r="O59" i="12"/>
  <c r="AA156" i="12"/>
  <c r="AD135" i="12"/>
  <c r="O11" i="12"/>
  <c r="V60" i="12"/>
  <c r="AE61" i="12"/>
  <c r="X115" i="12"/>
  <c r="Q37" i="12"/>
  <c r="X11" i="12"/>
  <c r="K101" i="12"/>
  <c r="U38" i="12"/>
  <c r="V47" i="4"/>
  <c r="AC82" i="12"/>
  <c r="Z152" i="12"/>
  <c r="AA37" i="4"/>
  <c r="AB168" i="12"/>
  <c r="AA28" i="12"/>
  <c r="Z95" i="12"/>
  <c r="AB91" i="12"/>
  <c r="AE30" i="12"/>
  <c r="W64" i="12"/>
  <c r="AD153" i="12"/>
  <c r="AD82" i="12"/>
  <c r="T91" i="12"/>
  <c r="AC167" i="12"/>
  <c r="X83" i="12"/>
  <c r="L159" i="12"/>
  <c r="K122" i="12"/>
  <c r="O129" i="12"/>
  <c r="AE123" i="12"/>
  <c r="O91" i="12"/>
  <c r="V34" i="4"/>
  <c r="Y132" i="12"/>
  <c r="AE64" i="12"/>
  <c r="AE162" i="12"/>
  <c r="AE148" i="12"/>
  <c r="L38" i="12"/>
  <c r="Z57" i="12"/>
  <c r="AC31" i="4"/>
  <c r="AA62" i="12"/>
  <c r="L95" i="12"/>
  <c r="AE26" i="12"/>
  <c r="U29" i="12"/>
  <c r="AE62" i="12"/>
  <c r="AA41" i="12"/>
  <c r="M37" i="12"/>
  <c r="Z65" i="12"/>
  <c r="X60" i="12"/>
  <c r="X28" i="12"/>
  <c r="X154" i="12"/>
  <c r="AC34" i="4"/>
  <c r="X158" i="12"/>
  <c r="Z11" i="12"/>
  <c r="AE82" i="12"/>
  <c r="AA125" i="12"/>
  <c r="X128" i="12"/>
  <c r="AD30" i="12"/>
  <c r="AB37" i="4"/>
  <c r="K26" i="12"/>
  <c r="X116" i="12"/>
  <c r="AE46" i="4"/>
  <c r="U65" i="12"/>
  <c r="P28" i="12"/>
  <c r="AC158" i="12"/>
  <c r="N37" i="12"/>
  <c r="V59" i="12"/>
  <c r="AE167" i="12"/>
  <c r="W23" i="12"/>
  <c r="AF28" i="4"/>
  <c r="Y66" i="12"/>
  <c r="AE99" i="12"/>
  <c r="AA100" i="12"/>
  <c r="T126" i="12"/>
  <c r="Z37" i="4"/>
  <c r="S95" i="12"/>
  <c r="T38" i="12"/>
  <c r="N22" i="12"/>
  <c r="AD88" i="12"/>
  <c r="X34" i="12"/>
  <c r="N159" i="12"/>
  <c r="AB67" i="12"/>
  <c r="L28" i="12"/>
  <c r="L22" i="12"/>
  <c r="R129" i="12"/>
  <c r="AC126" i="12"/>
  <c r="AA158" i="12"/>
  <c r="X123" i="12"/>
  <c r="L29" i="12"/>
  <c r="K64" i="12"/>
  <c r="P33" i="12"/>
  <c r="Z125" i="12"/>
  <c r="AD28" i="4"/>
  <c r="O162" i="12"/>
  <c r="AD28" i="12"/>
  <c r="T92" i="12"/>
  <c r="Z154" i="12"/>
  <c r="Z67" i="12"/>
  <c r="AB38" i="12"/>
  <c r="S37" i="12"/>
  <c r="K159" i="12"/>
  <c r="W158" i="12"/>
  <c r="AD155" i="12"/>
  <c r="AD18" i="4"/>
  <c r="AA82" i="12"/>
  <c r="AD26" i="12"/>
  <c r="K152" i="12"/>
  <c r="AC22" i="12"/>
  <c r="Z59" i="12"/>
  <c r="K37" i="12"/>
  <c r="Q159" i="12"/>
  <c r="K167" i="12"/>
  <c r="Y153" i="12"/>
  <c r="M92" i="12"/>
  <c r="AD35" i="4"/>
  <c r="AE33" i="4"/>
  <c r="Z82" i="12"/>
  <c r="AD127" i="12"/>
  <c r="AC37" i="4"/>
  <c r="AB163" i="12"/>
  <c r="T12" i="12"/>
  <c r="Z156" i="12"/>
  <c r="AA38" i="12"/>
  <c r="K56" i="12"/>
  <c r="AB126" i="12"/>
  <c r="AB26" i="12"/>
  <c r="L12" i="12"/>
  <c r="AE83" i="12"/>
  <c r="T37" i="12"/>
  <c r="T34" i="12"/>
  <c r="X130" i="12"/>
  <c r="AC168" i="12"/>
  <c r="U34" i="12"/>
  <c r="X125" i="12"/>
  <c r="V92" i="12"/>
  <c r="AD149" i="12"/>
  <c r="AA155" i="12"/>
  <c r="AA67" i="12"/>
  <c r="AC133" i="12"/>
  <c r="K129" i="12"/>
  <c r="AC121" i="12"/>
  <c r="AF45" i="4"/>
  <c r="V29" i="12"/>
  <c r="X61" i="12"/>
  <c r="S125" i="12"/>
  <c r="X23" i="12"/>
  <c r="Y100" i="12"/>
  <c r="AC155" i="12"/>
  <c r="AD60" i="12"/>
  <c r="Y30" i="12"/>
  <c r="AE153" i="12"/>
  <c r="L129" i="12"/>
  <c r="N59" i="12"/>
  <c r="AA132" i="12"/>
  <c r="Q162" i="12"/>
  <c r="AC33" i="4"/>
  <c r="V125" i="12"/>
  <c r="AC153" i="12"/>
  <c r="Z64" i="12"/>
  <c r="AC57" i="12"/>
  <c r="AC83" i="12"/>
  <c r="X26" i="12"/>
  <c r="AB94" i="12"/>
  <c r="AB28" i="12"/>
  <c r="P38" i="12"/>
  <c r="U91" i="12"/>
  <c r="AA92" i="12"/>
  <c r="AC91" i="12"/>
  <c r="AB156" i="12"/>
  <c r="AA95" i="12"/>
  <c r="Z161" i="12"/>
  <c r="T125" i="12"/>
  <c r="W162" i="12"/>
  <c r="K119" i="12"/>
  <c r="AD37" i="12"/>
  <c r="Y86" i="12"/>
  <c r="AC45" i="4"/>
  <c r="AE37" i="12"/>
  <c r="AE32" i="4"/>
  <c r="K153" i="12"/>
  <c r="Z40" i="12"/>
  <c r="M11" i="12"/>
  <c r="X41" i="12"/>
  <c r="Y87" i="12"/>
  <c r="U126" i="12"/>
  <c r="U64" i="12"/>
  <c r="L23" i="12"/>
  <c r="AE89" i="12"/>
  <c r="AA83" i="12"/>
  <c r="Z61" i="12"/>
  <c r="X149" i="12"/>
  <c r="AB88" i="12"/>
  <c r="Z158" i="12"/>
  <c r="AD66" i="12"/>
  <c r="P162" i="12"/>
  <c r="AE22" i="12"/>
  <c r="S34" i="12"/>
  <c r="AC100" i="12"/>
  <c r="AE47" i="4"/>
  <c r="Z129" i="12"/>
  <c r="X162" i="12"/>
  <c r="K156" i="12"/>
  <c r="AA126" i="12"/>
  <c r="Y122" i="12"/>
  <c r="AB123" i="12"/>
  <c r="AB119" i="12"/>
  <c r="Z153" i="12"/>
  <c r="Z94" i="12"/>
  <c r="AB148" i="12"/>
  <c r="AA115" i="12"/>
  <c r="R65" i="12"/>
  <c r="AE166" i="12"/>
  <c r="X121" i="12"/>
  <c r="AC18" i="4"/>
  <c r="AB61" i="12"/>
  <c r="Y128" i="12"/>
  <c r="AC165" i="12"/>
  <c r="AC119" i="12"/>
  <c r="AE40" i="12"/>
  <c r="AE45" i="4"/>
  <c r="AB135" i="12"/>
  <c r="V64" i="12"/>
  <c r="U125" i="12"/>
  <c r="Q60" i="12"/>
  <c r="AC115" i="12"/>
  <c r="T33" i="12"/>
  <c r="AF42" i="4"/>
  <c r="M158" i="12"/>
  <c r="AE34" i="4"/>
  <c r="U60" i="12"/>
  <c r="AB14" i="12"/>
  <c r="V129" i="12"/>
  <c r="Y162" i="12"/>
  <c r="X82" i="12"/>
  <c r="AA31" i="12"/>
  <c r="AA14" i="12"/>
  <c r="AE60" i="12"/>
  <c r="X126" i="12"/>
  <c r="AC163" i="12"/>
  <c r="K126" i="12"/>
  <c r="O28" i="12"/>
  <c r="Y37" i="12"/>
  <c r="X62" i="12"/>
  <c r="AA26" i="12"/>
  <c r="AC160" i="12"/>
  <c r="AE132" i="12"/>
  <c r="O22" i="12"/>
  <c r="AE142" i="12" l="1"/>
  <c r="AE143" i="12" s="1"/>
  <c r="AE131" i="12"/>
  <c r="Y48" i="12"/>
  <c r="Y49" i="12" s="1"/>
  <c r="J126" i="12"/>
  <c r="X81" i="12"/>
  <c r="AC114" i="12"/>
  <c r="AE46" i="12"/>
  <c r="AC164" i="12"/>
  <c r="AA114" i="12"/>
  <c r="AB147" i="12"/>
  <c r="AE21" i="12"/>
  <c r="AD72" i="12"/>
  <c r="Z157" i="12"/>
  <c r="M13" i="12"/>
  <c r="Z46" i="12"/>
  <c r="AE48" i="12"/>
  <c r="AE49" i="12" s="1"/>
  <c r="AD48" i="12"/>
  <c r="AD49" i="12" s="1"/>
  <c r="AC90" i="12"/>
  <c r="AB27" i="12"/>
  <c r="Z63" i="12"/>
  <c r="Z74" i="12"/>
  <c r="Z75" i="12" s="1"/>
  <c r="AA131" i="12"/>
  <c r="AA142" i="12"/>
  <c r="AA143" i="12" s="1"/>
  <c r="J129" i="12"/>
  <c r="X124" i="12"/>
  <c r="K55" i="12"/>
  <c r="AC36" i="4"/>
  <c r="Z81" i="12"/>
  <c r="J37" i="12"/>
  <c r="K48" i="12"/>
  <c r="Z58" i="12"/>
  <c r="AC21" i="12"/>
  <c r="AA81" i="12"/>
  <c r="J159" i="12"/>
  <c r="AD27" i="12"/>
  <c r="Z124" i="12"/>
  <c r="K74" i="12"/>
  <c r="K75" i="12" s="1"/>
  <c r="K63" i="12"/>
  <c r="J64" i="12"/>
  <c r="AA157" i="12"/>
  <c r="L21" i="12"/>
  <c r="N21" i="12"/>
  <c r="Y72" i="12"/>
  <c r="AC157" i="12"/>
  <c r="J26" i="12"/>
  <c r="AA124" i="12"/>
  <c r="AE81" i="12"/>
  <c r="Z13" i="12"/>
  <c r="Z18" i="12" s="1"/>
  <c r="X157" i="12"/>
  <c r="X27" i="12"/>
  <c r="AE147" i="12"/>
  <c r="AE74" i="12"/>
  <c r="AE75" i="12" s="1"/>
  <c r="AE63" i="12"/>
  <c r="Y142" i="12"/>
  <c r="Y143" i="12" s="1"/>
  <c r="Y131" i="12"/>
  <c r="AD81" i="12"/>
  <c r="AB90" i="12"/>
  <c r="AA27" i="12"/>
  <c r="AC81" i="12"/>
  <c r="X13" i="12"/>
  <c r="X18" i="12" s="1"/>
  <c r="X114" i="12"/>
  <c r="O13" i="12"/>
  <c r="O18" i="12" s="1"/>
  <c r="AD58" i="12"/>
  <c r="Y55" i="12"/>
  <c r="AB81" i="12"/>
  <c r="AD147" i="12"/>
  <c r="Z131" i="12"/>
  <c r="Z142" i="12"/>
  <c r="Z143" i="12" s="1"/>
  <c r="J65" i="12"/>
  <c r="J125" i="12"/>
  <c r="AD32" i="12"/>
  <c r="Y13" i="12"/>
  <c r="Y18" i="12" s="1"/>
  <c r="AD43" i="4"/>
  <c r="AA108" i="12"/>
  <c r="AA109" i="12" s="1"/>
  <c r="AA97" i="12"/>
  <c r="AE55" i="12"/>
  <c r="AB142" i="12"/>
  <c r="AB143" i="12" s="1"/>
  <c r="AB131" i="12"/>
  <c r="Z97" i="12"/>
  <c r="Z108" i="12"/>
  <c r="Z109" i="12" s="1"/>
  <c r="AC32" i="12"/>
  <c r="V26" i="4"/>
  <c r="AB164" i="12"/>
  <c r="AA55" i="12"/>
  <c r="Z72" i="12"/>
  <c r="AC72" i="12"/>
  <c r="Z55" i="12"/>
  <c r="J59" i="12"/>
  <c r="AE90" i="12"/>
  <c r="Z32" i="12"/>
  <c r="AD55" i="12"/>
  <c r="K147" i="12"/>
  <c r="AD90" i="12"/>
  <c r="AA21" i="12"/>
  <c r="Y90" i="12"/>
  <c r="AB55" i="12"/>
  <c r="AA74" i="12"/>
  <c r="AA75" i="12" s="1"/>
  <c r="AA63" i="12"/>
  <c r="AD13" i="12"/>
  <c r="AD17" i="12" s="1"/>
  <c r="K21" i="12"/>
  <c r="Y81" i="12"/>
  <c r="X48" i="12"/>
  <c r="X49" i="12" s="1"/>
  <c r="X32" i="12"/>
  <c r="U41" i="4"/>
  <c r="J162" i="12"/>
  <c r="Y157" i="12"/>
  <c r="X58" i="12"/>
  <c r="AC58" i="12"/>
  <c r="Z147" i="12"/>
  <c r="AC46" i="12"/>
  <c r="AB32" i="12"/>
  <c r="AE114" i="12"/>
  <c r="Y46" i="12"/>
  <c r="AB21" i="12"/>
  <c r="X74" i="12"/>
  <c r="X75" i="12" s="1"/>
  <c r="X63" i="12"/>
  <c r="AB108" i="12"/>
  <c r="AB109" i="12" s="1"/>
  <c r="AB97" i="12"/>
  <c r="AE58" i="12"/>
  <c r="J34" i="12"/>
  <c r="AD74" i="12"/>
  <c r="AD75" i="12" s="1"/>
  <c r="AD63" i="12"/>
  <c r="X55" i="12"/>
  <c r="AA164" i="12"/>
  <c r="J29" i="12"/>
  <c r="AA48" i="12"/>
  <c r="AA49" i="12" s="1"/>
  <c r="X72" i="12"/>
  <c r="M21" i="12"/>
  <c r="Y27" i="12"/>
  <c r="Y58" i="12"/>
  <c r="Y124" i="12"/>
  <c r="K13" i="12"/>
  <c r="K15" i="12" s="1"/>
  <c r="AD97" i="12"/>
  <c r="AD108" i="12"/>
  <c r="AD109" i="12" s="1"/>
  <c r="Y32" i="12"/>
  <c r="L13" i="12"/>
  <c r="L17" i="12" s="1"/>
  <c r="AD21" i="12"/>
  <c r="AF43" i="4"/>
  <c r="AC63" i="12"/>
  <c r="AC74" i="12"/>
  <c r="AC75" i="12" s="1"/>
  <c r="AE27" i="12"/>
  <c r="AA13" i="12"/>
  <c r="AA15" i="12" s="1"/>
  <c r="AA32" i="12"/>
  <c r="AD46" i="12"/>
  <c r="Z27" i="12"/>
  <c r="AD124" i="12"/>
  <c r="J91" i="12"/>
  <c r="AA147" i="12"/>
  <c r="AA169" i="12" s="1"/>
  <c r="AA171" i="12" s="1"/>
  <c r="AC48" i="12"/>
  <c r="AC49" i="12" s="1"/>
  <c r="AC108" i="12"/>
  <c r="AC109" i="12" s="1"/>
  <c r="AC97" i="12"/>
  <c r="AC102" i="12" s="1"/>
  <c r="AE157" i="12"/>
  <c r="Z164" i="12"/>
  <c r="AF36" i="4"/>
  <c r="X46" i="12"/>
  <c r="AE36" i="4"/>
  <c r="X147" i="12"/>
  <c r="Y164" i="12"/>
  <c r="AA72" i="12"/>
  <c r="AB46" i="12"/>
  <c r="AB157" i="12"/>
  <c r="J38" i="12"/>
  <c r="AC27" i="12"/>
  <c r="W13" i="12"/>
  <c r="W17" i="12" s="1"/>
  <c r="AB13" i="12"/>
  <c r="AD26" i="4"/>
  <c r="Z48" i="12"/>
  <c r="Z49" i="12" s="1"/>
  <c r="Y114" i="12"/>
  <c r="Y136" i="12" s="1"/>
  <c r="AD157" i="12"/>
  <c r="AB48" i="12"/>
  <c r="AB49" i="12" s="1"/>
  <c r="Y63" i="12"/>
  <c r="Y74" i="12"/>
  <c r="Y75" i="12" s="1"/>
  <c r="AF26" i="4"/>
  <c r="AC55" i="12"/>
  <c r="N13" i="12"/>
  <c r="N15" i="12" s="1"/>
  <c r="Y147" i="12"/>
  <c r="Y169" i="12" s="1"/>
  <c r="Y171" i="12" s="1"/>
  <c r="AE43" i="4"/>
  <c r="AC131" i="12"/>
  <c r="AC142" i="12"/>
  <c r="AC143" i="12" s="1"/>
  <c r="Y97" i="12"/>
  <c r="Y102" i="12" s="1"/>
  <c r="Y108" i="12"/>
  <c r="Y109" i="12" s="1"/>
  <c r="AC26" i="4"/>
  <c r="K81" i="12"/>
  <c r="J28" i="12"/>
  <c r="U38" i="4"/>
  <c r="J14" i="12"/>
  <c r="AE72" i="12"/>
  <c r="AB74" i="12"/>
  <c r="AB75" i="12" s="1"/>
  <c r="AB63" i="12"/>
  <c r="AD36" i="4"/>
  <c r="U13" i="12"/>
  <c r="U17" i="12" s="1"/>
  <c r="AE32" i="12"/>
  <c r="AE42" i="12" s="1"/>
  <c r="AE164" i="12"/>
  <c r="J158" i="12"/>
  <c r="AD114" i="12"/>
  <c r="AB124" i="12"/>
  <c r="AB136" i="12" s="1"/>
  <c r="AD142" i="12"/>
  <c r="AD143" i="12" s="1"/>
  <c r="AD131" i="12"/>
  <c r="AE26" i="4"/>
  <c r="J60" i="12"/>
  <c r="AB114" i="12"/>
  <c r="AB58" i="12"/>
  <c r="J23" i="12"/>
  <c r="K114" i="12"/>
  <c r="AC13" i="12"/>
  <c r="AC18" i="12" s="1"/>
  <c r="Y21" i="12"/>
  <c r="J95" i="12"/>
  <c r="J33" i="12"/>
  <c r="AE13" i="12"/>
  <c r="AE17" i="12" s="1"/>
  <c r="X21" i="12"/>
  <c r="U37" i="4"/>
  <c r="AA46" i="12"/>
  <c r="J92" i="12"/>
  <c r="AE124" i="12"/>
  <c r="AD164" i="12"/>
  <c r="AD169" i="12" s="1"/>
  <c r="AD171" i="12" s="1"/>
  <c r="AE108" i="12"/>
  <c r="AE109" i="12" s="1"/>
  <c r="AE97" i="12"/>
  <c r="Z90" i="12"/>
  <c r="Z114" i="12"/>
  <c r="Z21" i="12"/>
  <c r="Z42" i="12" s="1"/>
  <c r="AC124" i="12"/>
  <c r="AC147" i="12"/>
  <c r="AB72" i="12"/>
  <c r="X90" i="12"/>
  <c r="AA58" i="12"/>
  <c r="AA90" i="12"/>
  <c r="J12" i="12"/>
  <c r="L18" i="12"/>
  <c r="O15" i="12"/>
  <c r="AA17" i="12"/>
  <c r="M17" i="12"/>
  <c r="AD48" i="4"/>
  <c r="AE15" i="12"/>
  <c r="AB42" i="12"/>
  <c r="AD42" i="12"/>
  <c r="AB17" i="12"/>
  <c r="AA42" i="12"/>
  <c r="X42" i="12"/>
  <c r="AC15" i="12"/>
  <c r="AC136" i="12"/>
  <c r="AD68" i="12"/>
  <c r="Y42" i="12"/>
  <c r="AB102" i="12"/>
  <c r="AA136" i="12"/>
  <c r="AE102" i="12"/>
  <c r="Z169" i="12"/>
  <c r="Z171" i="12" s="1"/>
  <c r="N18" i="12"/>
  <c r="AA102" i="12"/>
  <c r="AB169" i="12"/>
  <c r="AB171" i="12" s="1"/>
  <c r="O17" i="12"/>
  <c r="AA18" i="12"/>
  <c r="AD15" i="12"/>
  <c r="AD18" i="12"/>
  <c r="AC17" i="12"/>
  <c r="AB64" i="5"/>
  <c r="AB87" i="5"/>
  <c r="AC83" i="5" s="1"/>
  <c r="AC86" i="5" s="1"/>
  <c r="AJ29" i="5"/>
  <c r="AE169" i="12" l="1"/>
  <c r="AE171" i="12" s="1"/>
  <c r="J171" i="12" s="1"/>
  <c r="X68" i="12"/>
  <c r="U15" i="12"/>
  <c r="N17" i="12"/>
  <c r="AC68" i="12"/>
  <c r="AB68" i="12"/>
  <c r="AE68" i="12"/>
  <c r="Y68" i="12"/>
  <c r="AC42" i="12"/>
  <c r="Z102" i="12"/>
  <c r="Z68" i="12"/>
  <c r="Z136" i="12"/>
  <c r="AD136" i="12"/>
  <c r="AF48" i="4"/>
  <c r="X15" i="12"/>
  <c r="AE18" i="12"/>
  <c r="W18" i="12"/>
  <c r="AE48" i="4"/>
  <c r="Y17" i="12"/>
  <c r="Y15" i="12"/>
  <c r="L15" i="12"/>
  <c r="Z15" i="12"/>
  <c r="AC169" i="12"/>
  <c r="AC171" i="12" s="1"/>
  <c r="AE136" i="12"/>
  <c r="M15" i="12"/>
  <c r="M18" i="12"/>
  <c r="X17" i="12"/>
  <c r="Z17" i="12"/>
  <c r="W15" i="12"/>
  <c r="U18" i="12"/>
  <c r="AA68" i="12"/>
  <c r="AB18" i="12"/>
  <c r="AB15" i="12"/>
  <c r="AD102" i="12"/>
  <c r="AC64" i="5"/>
  <c r="O21" i="12"/>
  <c r="AK26" i="5"/>
  <c r="AK29" i="5" s="1"/>
  <c r="AJ38" i="5"/>
  <c r="AJ45" i="5" s="1"/>
  <c r="AI44" i="5"/>
  <c r="L40" i="12"/>
  <c r="L48" i="12" l="1"/>
  <c r="L46" i="12"/>
  <c r="AC87" i="5"/>
  <c r="AD83" i="5" s="1"/>
  <c r="AD86" i="5" s="1"/>
  <c r="AL26" i="5"/>
  <c r="AL29" i="5" s="1"/>
  <c r="AK38" i="5"/>
  <c r="AK45" i="5" s="1"/>
  <c r="Q94" i="5"/>
  <c r="L56" i="12"/>
  <c r="AD64" i="5" l="1"/>
  <c r="AJ44" i="5"/>
  <c r="AM26" i="5"/>
  <c r="AL38" i="5"/>
  <c r="AL45" i="5" s="1"/>
  <c r="AD87" i="5" l="1"/>
  <c r="AE83" i="5" s="1"/>
  <c r="AE86" i="5" s="1"/>
  <c r="AM29" i="5"/>
  <c r="AK44" i="5"/>
  <c r="R94" i="5"/>
  <c r="AE64" i="5" l="1"/>
  <c r="AE87" i="5"/>
  <c r="AF83" i="5" s="1"/>
  <c r="AF86" i="5" s="1"/>
  <c r="AN26" i="5"/>
  <c r="AM38" i="5"/>
  <c r="AM45" i="5" s="1"/>
  <c r="AL44" i="5"/>
  <c r="AF64" i="5" l="1"/>
  <c r="AF87" i="5"/>
  <c r="AG83" i="5" s="1"/>
  <c r="AG86" i="5" s="1"/>
  <c r="AN29" i="5"/>
  <c r="P11" i="12"/>
  <c r="AG64" i="5" l="1"/>
  <c r="P13" i="12"/>
  <c r="AO26" i="5"/>
  <c r="AO29" i="5" s="1"/>
  <c r="AN38" i="5"/>
  <c r="AN45" i="5" s="1"/>
  <c r="AM44" i="5"/>
  <c r="S94" i="5"/>
  <c r="AG87" i="5" l="1"/>
  <c r="AH83" i="5" s="1"/>
  <c r="AH86" i="5" s="1"/>
  <c r="P18" i="12"/>
  <c r="P15" i="12"/>
  <c r="P17" i="12"/>
  <c r="AP26" i="5"/>
  <c r="AO38" i="5"/>
  <c r="AO45" i="5" s="1"/>
  <c r="P22" i="12"/>
  <c r="AH64" i="5" l="1"/>
  <c r="AH87" i="5"/>
  <c r="AI83" i="5" s="1"/>
  <c r="AI86" i="5" s="1"/>
  <c r="AN44" i="5"/>
  <c r="AP29" i="5"/>
  <c r="T94" i="5"/>
  <c r="AI64" i="5" l="1"/>
  <c r="AI87" i="5"/>
  <c r="AJ83" i="5" s="1"/>
  <c r="AJ86" i="5" s="1"/>
  <c r="P21" i="12"/>
  <c r="AQ26" i="5"/>
  <c r="AP38" i="5"/>
  <c r="AP45" i="5" s="1"/>
  <c r="AO44" i="5"/>
  <c r="AJ64" i="5" l="1"/>
  <c r="AJ87" i="5"/>
  <c r="AK83" i="5" s="1"/>
  <c r="AK86" i="5" s="1"/>
  <c r="AQ29" i="5"/>
  <c r="AK64" i="5" l="1"/>
  <c r="AK87" i="5"/>
  <c r="AL83" i="5" s="1"/>
  <c r="AL86" i="5" s="1"/>
  <c r="AR26" i="5"/>
  <c r="AQ38" i="5"/>
  <c r="AQ45" i="5" s="1"/>
  <c r="AP44" i="5"/>
  <c r="U94" i="5"/>
  <c r="AL64" i="5" l="1"/>
  <c r="AL87" i="5"/>
  <c r="AM83" i="5" s="1"/>
  <c r="AM86" i="5" s="1"/>
  <c r="AR29" i="5"/>
  <c r="Q11" i="12"/>
  <c r="AM64" i="5" l="1"/>
  <c r="AM87" i="5"/>
  <c r="AN83" i="5" s="1"/>
  <c r="AN86" i="5" s="1"/>
  <c r="Q13" i="12"/>
  <c r="AS26" i="5"/>
  <c r="AS29" i="5" s="1"/>
  <c r="AR38" i="5"/>
  <c r="AR45" i="5" s="1"/>
  <c r="AQ44" i="5"/>
  <c r="V94" i="5"/>
  <c r="AN64" i="5" l="1"/>
  <c r="AN87" i="5"/>
  <c r="AO83" i="5" s="1"/>
  <c r="AO86" i="5" s="1"/>
  <c r="AT26" i="5"/>
  <c r="AT29" i="5" s="1"/>
  <c r="AS38" i="5"/>
  <c r="AS45" i="5" s="1"/>
  <c r="Q17" i="12"/>
  <c r="Q18" i="12"/>
  <c r="Q15" i="12"/>
  <c r="M40" i="12"/>
  <c r="M48" i="12" l="1"/>
  <c r="M46" i="12"/>
  <c r="AO64" i="5"/>
  <c r="AO87" i="5"/>
  <c r="AP83" i="5" s="1"/>
  <c r="AP86" i="5" s="1"/>
  <c r="AR44" i="5"/>
  <c r="AU26" i="5"/>
  <c r="AU29" i="5" s="1"/>
  <c r="AT38" i="5"/>
  <c r="AT45" i="5" s="1"/>
  <c r="W94" i="5"/>
  <c r="M56" i="12"/>
  <c r="AP64" i="5" l="1"/>
  <c r="AP87" i="5"/>
  <c r="AQ83" i="5" s="1"/>
  <c r="AQ86" i="5" s="1"/>
  <c r="AV26" i="5"/>
  <c r="AV29" i="5" s="1"/>
  <c r="AU38" i="5"/>
  <c r="AU45" i="5" s="1"/>
  <c r="AS44" i="5"/>
  <c r="Q22" i="12"/>
  <c r="AQ64" i="5" l="1"/>
  <c r="AQ87" i="5"/>
  <c r="AR83" i="5" s="1"/>
  <c r="AR86" i="5" s="1"/>
  <c r="AW26" i="5"/>
  <c r="AW29" i="5" s="1"/>
  <c r="AV38" i="5"/>
  <c r="AV45" i="5" s="1"/>
  <c r="AT44" i="5"/>
  <c r="X94" i="5"/>
  <c r="AR87" i="5" l="1"/>
  <c r="AS83" i="5" s="1"/>
  <c r="AS86" i="5" s="1"/>
  <c r="Q21" i="12"/>
  <c r="AX26" i="5"/>
  <c r="AW38" i="5"/>
  <c r="AW45" i="5" s="1"/>
  <c r="AU44" i="5"/>
  <c r="AS64" i="5" l="1"/>
  <c r="AR64" i="5"/>
  <c r="AX29" i="5"/>
  <c r="AV44" i="5"/>
  <c r="Y94" i="5"/>
  <c r="R11" i="12"/>
  <c r="AS87" i="5" l="1"/>
  <c r="AT83" i="5" s="1"/>
  <c r="AT86" i="5" s="1"/>
  <c r="R13" i="12"/>
  <c r="AY26" i="5"/>
  <c r="AY29" i="5" s="1"/>
  <c r="AX38" i="5"/>
  <c r="AX45" i="5" s="1"/>
  <c r="AW44" i="5"/>
  <c r="AT64" i="5" l="1"/>
  <c r="AT87" i="5"/>
  <c r="AU83" i="5" s="1"/>
  <c r="AU86" i="5" s="1"/>
  <c r="AZ26" i="5"/>
  <c r="AZ29" i="5" s="1"/>
  <c r="AY38" i="5"/>
  <c r="AY45" i="5" s="1"/>
  <c r="R15" i="12"/>
  <c r="R17" i="12"/>
  <c r="R18" i="12"/>
  <c r="Z94" i="5"/>
  <c r="AU64" i="5" l="1"/>
  <c r="BA26" i="5"/>
  <c r="BA29" i="5" s="1"/>
  <c r="AZ38" i="5"/>
  <c r="AZ45" i="5" s="1"/>
  <c r="AX44" i="5"/>
  <c r="AU87" i="5" l="1"/>
  <c r="AV83" i="5" s="1"/>
  <c r="AV86" i="5" s="1"/>
  <c r="BB26" i="5"/>
  <c r="BB29" i="5" s="1"/>
  <c r="BA38" i="5"/>
  <c r="BA45" i="5" s="1"/>
  <c r="AY44" i="5"/>
  <c r="AA94" i="5"/>
  <c r="R22" i="12"/>
  <c r="AV64" i="5" l="1"/>
  <c r="AV87" i="5"/>
  <c r="AW83" i="5" s="1"/>
  <c r="AW86" i="5" s="1"/>
  <c r="BC26" i="5"/>
  <c r="BC29" i="5" s="1"/>
  <c r="BB38" i="5"/>
  <c r="BB45" i="5" s="1"/>
  <c r="AZ44" i="5"/>
  <c r="AW64" i="5" l="1"/>
  <c r="AW87" i="5"/>
  <c r="AX83" i="5" s="1"/>
  <c r="AX86" i="5" s="1"/>
  <c r="R21" i="12"/>
  <c r="BD26" i="5"/>
  <c r="BD29" i="5" s="1"/>
  <c r="BC38" i="5"/>
  <c r="BC45" i="5" s="1"/>
  <c r="BA44" i="5"/>
  <c r="AB94" i="5"/>
  <c r="AX64" i="5" l="1"/>
  <c r="AX87" i="5"/>
  <c r="AY83" i="5" s="1"/>
  <c r="AY86" i="5" s="1"/>
  <c r="BE26" i="5"/>
  <c r="BD38" i="5"/>
  <c r="BD45" i="5" s="1"/>
  <c r="BB44" i="5"/>
  <c r="N40" i="12"/>
  <c r="N48" i="12" l="1"/>
  <c r="N46" i="12"/>
  <c r="AY64" i="5"/>
  <c r="AY87" i="5"/>
  <c r="AZ83" i="5" s="1"/>
  <c r="AZ86" i="5" s="1"/>
  <c r="BE29" i="5"/>
  <c r="BC44" i="5"/>
  <c r="AC94" i="5"/>
  <c r="N56" i="12"/>
  <c r="AZ64" i="5" l="1"/>
  <c r="AZ87" i="5"/>
  <c r="BA83" i="5" s="1"/>
  <c r="BA86" i="5" s="1"/>
  <c r="BD44" i="5"/>
  <c r="BF26" i="5"/>
  <c r="BF29" i="5" s="1"/>
  <c r="BE38" i="5"/>
  <c r="BE45" i="5" s="1"/>
  <c r="BA64" i="5" l="1"/>
  <c r="BA87" i="5"/>
  <c r="BB83" i="5" s="1"/>
  <c r="BB86" i="5" s="1"/>
  <c r="BG26" i="5"/>
  <c r="BF38" i="5"/>
  <c r="BF45" i="5" s="1"/>
  <c r="AD94" i="5"/>
  <c r="BB64" i="5" l="1"/>
  <c r="BB87" i="5"/>
  <c r="BC83" i="5" s="1"/>
  <c r="BC86" i="5" s="1"/>
  <c r="BG29" i="5"/>
  <c r="BE44" i="5"/>
  <c r="S11" i="12"/>
  <c r="BC64" i="5" l="1"/>
  <c r="BC87" i="5"/>
  <c r="BD83" i="5" s="1"/>
  <c r="BD86" i="5" s="1"/>
  <c r="S13" i="12"/>
  <c r="BH26" i="5"/>
  <c r="BF44" i="5"/>
  <c r="AE94" i="5"/>
  <c r="BD64" i="5" l="1"/>
  <c r="BD87" i="5"/>
  <c r="BE83" i="5" s="1"/>
  <c r="BE86" i="5" s="1"/>
  <c r="BH29" i="5"/>
  <c r="S15" i="12"/>
  <c r="S17" i="12"/>
  <c r="S18" i="12"/>
  <c r="G22" i="5"/>
  <c r="O60" i="4" s="1"/>
  <c r="BG38" i="5"/>
  <c r="J36" i="5"/>
  <c r="BE64" i="5" l="1"/>
  <c r="BG45" i="5"/>
  <c r="J38" i="5"/>
  <c r="P60" i="4"/>
  <c r="BI26" i="5"/>
  <c r="BI29" i="5" s="1"/>
  <c r="BH38" i="5"/>
  <c r="BH45" i="5" s="1"/>
  <c r="AF94" i="5"/>
  <c r="S22" i="12"/>
  <c r="BE87" i="5" l="1"/>
  <c r="BF83" i="5" s="1"/>
  <c r="BF86" i="5" s="1"/>
  <c r="BJ26" i="5"/>
  <c r="BJ29" i="5" s="1"/>
  <c r="BI38" i="5"/>
  <c r="BI45" i="5" s="1"/>
  <c r="BG44" i="5"/>
  <c r="BF64" i="5" l="1"/>
  <c r="BF87" i="5"/>
  <c r="BG83" i="5" s="1"/>
  <c r="BG86" i="5" s="1"/>
  <c r="S21" i="12"/>
  <c r="BK26" i="5"/>
  <c r="BJ38" i="5"/>
  <c r="BJ45" i="5" s="1"/>
  <c r="BH44" i="5"/>
  <c r="BG64" i="5" l="1"/>
  <c r="BI44" i="5"/>
  <c r="BK29" i="5"/>
  <c r="AG94" i="5"/>
  <c r="BG87" i="5" l="1"/>
  <c r="BH83" i="5" s="1"/>
  <c r="BH86" i="5" s="1"/>
  <c r="BJ44" i="5"/>
  <c r="BL26" i="5"/>
  <c r="BK38" i="5"/>
  <c r="BK45" i="5" s="1"/>
  <c r="BH64" i="5" l="1"/>
  <c r="BH94" i="5" s="1"/>
  <c r="BH87" i="5"/>
  <c r="BI83" i="5" s="1"/>
  <c r="BI86" i="5" s="1"/>
  <c r="BL29" i="5"/>
  <c r="AH94" i="5"/>
  <c r="T11" i="12"/>
  <c r="L62" i="12"/>
  <c r="W62" i="12"/>
  <c r="P62" i="12"/>
  <c r="T62" i="12"/>
  <c r="U62" i="12"/>
  <c r="O62" i="12"/>
  <c r="N62" i="12"/>
  <c r="S62" i="12"/>
  <c r="R62" i="12"/>
  <c r="V62" i="12"/>
  <c r="Q62" i="12"/>
  <c r="M62" i="12"/>
  <c r="K62" i="12"/>
  <c r="BI64" i="5" l="1"/>
  <c r="BI94" i="5" s="1"/>
  <c r="BI87" i="5"/>
  <c r="BJ83" i="5" s="1"/>
  <c r="BJ86" i="5" s="1"/>
  <c r="J62" i="12"/>
  <c r="T13" i="12"/>
  <c r="BK44" i="5"/>
  <c r="BM26" i="5"/>
  <c r="BM29" i="5" s="1"/>
  <c r="BL38" i="5"/>
  <c r="BL45" i="5" s="1"/>
  <c r="BJ64" i="5" l="1"/>
  <c r="BJ94" i="5" s="1"/>
  <c r="BJ87" i="5"/>
  <c r="BK83" i="5" s="1"/>
  <c r="BK86" i="5" s="1"/>
  <c r="BN26" i="5"/>
  <c r="BN29" i="5" s="1"/>
  <c r="BM38" i="5"/>
  <c r="BM45" i="5" s="1"/>
  <c r="T17" i="12"/>
  <c r="T18" i="12"/>
  <c r="T15" i="12"/>
  <c r="T22" i="12"/>
  <c r="O40" i="12"/>
  <c r="O48" i="12" l="1"/>
  <c r="O46" i="12"/>
  <c r="BK64" i="5"/>
  <c r="BK94" i="5" s="1"/>
  <c r="BL44" i="5"/>
  <c r="BO26" i="5"/>
  <c r="BO29" i="5" s="1"/>
  <c r="BN38" i="5"/>
  <c r="BN45" i="5" s="1"/>
  <c r="AI94" i="5"/>
  <c r="O56" i="12"/>
  <c r="BK87" i="5" l="1"/>
  <c r="BL83" i="5" s="1"/>
  <c r="BL86" i="5" s="1"/>
  <c r="T21" i="12"/>
  <c r="BP26" i="5"/>
  <c r="BP29" i="5" s="1"/>
  <c r="BO38" i="5"/>
  <c r="BO45" i="5" s="1"/>
  <c r="BM44" i="5"/>
  <c r="BL87" i="5" l="1"/>
  <c r="BM83" i="5" s="1"/>
  <c r="BM86" i="5" s="1"/>
  <c r="BL64" i="5"/>
  <c r="BN44" i="5"/>
  <c r="BQ26" i="5"/>
  <c r="BQ29" i="5" s="1"/>
  <c r="BP38" i="5"/>
  <c r="BP45" i="5" s="1"/>
  <c r="AJ94" i="5"/>
  <c r="M173" i="5" l="1"/>
  <c r="M219" i="5" s="1"/>
  <c r="BM64" i="5"/>
  <c r="BL94" i="5"/>
  <c r="BO44" i="5"/>
  <c r="BR26" i="5"/>
  <c r="BR29" i="5" s="1"/>
  <c r="BQ38" i="5"/>
  <c r="BQ45" i="5" s="1"/>
  <c r="T40" i="12"/>
  <c r="L83" i="12"/>
  <c r="T48" i="12" l="1"/>
  <c r="T46" i="12"/>
  <c r="BM94" i="5"/>
  <c r="BM87" i="5"/>
  <c r="BN83" i="5" s="1"/>
  <c r="BN86" i="5" s="1"/>
  <c r="BS26" i="5"/>
  <c r="BS29" i="5" s="1"/>
  <c r="BR38" i="5"/>
  <c r="BR45" i="5" s="1"/>
  <c r="BP44" i="5"/>
  <c r="L173" i="5"/>
  <c r="AK94" i="5"/>
  <c r="T56" i="12"/>
  <c r="BN64" i="5" l="1"/>
  <c r="BT26" i="5"/>
  <c r="BS38" i="5"/>
  <c r="BS45" i="5" s="1"/>
  <c r="L219" i="5"/>
  <c r="BQ44" i="5"/>
  <c r="U22" i="12"/>
  <c r="N173" i="5" l="1"/>
  <c r="BN87" i="5"/>
  <c r="BO83" i="5" s="1"/>
  <c r="BO86" i="5" s="1"/>
  <c r="BN94" i="5"/>
  <c r="BS44" i="5"/>
  <c r="BR44" i="5"/>
  <c r="BT29" i="5"/>
  <c r="AL94" i="5"/>
  <c r="V11" i="12"/>
  <c r="N219" i="5" l="1"/>
  <c r="O173" i="5"/>
  <c r="BO64" i="5"/>
  <c r="V13" i="12"/>
  <c r="J11" i="12"/>
  <c r="U21" i="12"/>
  <c r="BU26" i="5"/>
  <c r="BU29" i="5" s="1"/>
  <c r="BT38" i="5"/>
  <c r="BT45" i="5" s="1"/>
  <c r="J34" i="5"/>
  <c r="O219" i="5" l="1"/>
  <c r="BO94" i="5"/>
  <c r="BO87" i="5"/>
  <c r="BP83" i="5" s="1"/>
  <c r="BP86" i="5" s="1"/>
  <c r="V15" i="12"/>
  <c r="J15" i="12" s="1"/>
  <c r="V18" i="12"/>
  <c r="K18" i="12" s="1"/>
  <c r="J18" i="12" s="1"/>
  <c r="V17" i="12"/>
  <c r="K17" i="12" s="1"/>
  <c r="J17" i="12" s="1"/>
  <c r="J13" i="12"/>
  <c r="BT44" i="5"/>
  <c r="BV26" i="5"/>
  <c r="BV29" i="5" s="1"/>
  <c r="BU38" i="5"/>
  <c r="BU45" i="5" s="1"/>
  <c r="P173" i="5" l="1"/>
  <c r="BP64" i="5"/>
  <c r="BW26" i="5"/>
  <c r="BW29" i="5" s="1"/>
  <c r="BV38" i="5"/>
  <c r="BV45" i="5" s="1"/>
  <c r="AM94" i="5"/>
  <c r="P219" i="5" l="1"/>
  <c r="BP94" i="5"/>
  <c r="BP87" i="5"/>
  <c r="BQ83" i="5" s="1"/>
  <c r="BQ86" i="5" s="1"/>
  <c r="BX26" i="5"/>
  <c r="BX29" i="5" s="1"/>
  <c r="BW38" i="5"/>
  <c r="BW45" i="5" s="1"/>
  <c r="BU44" i="5"/>
  <c r="BQ64" i="5" l="1"/>
  <c r="BV44" i="5"/>
  <c r="BY26" i="5"/>
  <c r="BY29" i="5" s="1"/>
  <c r="BX38" i="5"/>
  <c r="BX45" i="5" s="1"/>
  <c r="AN94" i="5"/>
  <c r="BQ87" i="5" l="1"/>
  <c r="BR83" i="5" s="1"/>
  <c r="BR86" i="5" s="1"/>
  <c r="BQ94" i="5"/>
  <c r="BZ26" i="5"/>
  <c r="BZ29" i="5" s="1"/>
  <c r="BY38" i="5"/>
  <c r="BY45" i="5" s="1"/>
  <c r="BW44" i="5"/>
  <c r="V22" i="12"/>
  <c r="P40" i="12"/>
  <c r="P48" i="12" l="1"/>
  <c r="P46" i="12"/>
  <c r="Q173" i="5"/>
  <c r="BR64" i="5"/>
  <c r="BX44" i="5"/>
  <c r="CA26" i="5"/>
  <c r="CA29" i="5" s="1"/>
  <c r="BZ38" i="5"/>
  <c r="BZ45" i="5" s="1"/>
  <c r="AO94" i="5"/>
  <c r="L116" i="12"/>
  <c r="P56" i="12"/>
  <c r="Q219" i="5" l="1"/>
  <c r="BR87" i="5"/>
  <c r="BS83" i="5" s="1"/>
  <c r="BS86" i="5" s="1"/>
  <c r="BR94" i="5"/>
  <c r="V21" i="12"/>
  <c r="BY44" i="5"/>
  <c r="CB26" i="5"/>
  <c r="CB29" i="5" s="1"/>
  <c r="CA38" i="5"/>
  <c r="CA45" i="5" s="1"/>
  <c r="M83" i="12"/>
  <c r="L149" i="12"/>
  <c r="S173" i="5" l="1"/>
  <c r="S219" i="5" s="1"/>
  <c r="R173" i="5"/>
  <c r="BS87" i="5"/>
  <c r="BT83" i="5" s="1"/>
  <c r="BT86" i="5" s="1"/>
  <c r="BS64" i="5"/>
  <c r="BZ44" i="5"/>
  <c r="CC26" i="5"/>
  <c r="CC29" i="5" s="1"/>
  <c r="CB38" i="5"/>
  <c r="CB45" i="5" s="1"/>
  <c r="AP94" i="5"/>
  <c r="U40" i="12"/>
  <c r="U48" i="12" l="1"/>
  <c r="U46" i="12"/>
  <c r="R219" i="5"/>
  <c r="BS94" i="5"/>
  <c r="BT64" i="5"/>
  <c r="CD26" i="5"/>
  <c r="CD29" i="5" s="1"/>
  <c r="CC38" i="5"/>
  <c r="CC45" i="5" s="1"/>
  <c r="CA44" i="5"/>
  <c r="U56" i="12"/>
  <c r="BT94" i="5" l="1"/>
  <c r="BT87" i="5"/>
  <c r="BU83" i="5" s="1"/>
  <c r="BU86" i="5" s="1"/>
  <c r="CE26" i="5"/>
  <c r="CE29" i="5" s="1"/>
  <c r="CE38" i="5" s="1"/>
  <c r="CE45" i="5" s="1"/>
  <c r="CD38" i="5"/>
  <c r="CD45" i="5" s="1"/>
  <c r="CB44" i="5"/>
  <c r="AQ94" i="5"/>
  <c r="W22" i="12"/>
  <c r="CE44" i="5" l="1"/>
  <c r="J45" i="5"/>
  <c r="E55" i="5" s="1"/>
  <c r="H55" i="5" s="1"/>
  <c r="T173" i="5"/>
  <c r="BU87" i="5"/>
  <c r="BV83" i="5" s="1"/>
  <c r="BV86" i="5" s="1"/>
  <c r="BU64" i="5"/>
  <c r="J22" i="12"/>
  <c r="CC44" i="5"/>
  <c r="T219" i="5" l="1"/>
  <c r="N55" i="5"/>
  <c r="Q55" i="5"/>
  <c r="U55" i="5"/>
  <c r="Y55" i="5"/>
  <c r="AC55" i="5"/>
  <c r="AG55" i="5"/>
  <c r="AK55" i="5"/>
  <c r="AO55" i="5"/>
  <c r="AS55" i="5"/>
  <c r="AW55" i="5"/>
  <c r="BA55" i="5"/>
  <c r="BE55" i="5"/>
  <c r="BI55" i="5"/>
  <c r="BM55" i="5"/>
  <c r="BQ55" i="5"/>
  <c r="BU55" i="5"/>
  <c r="BY55" i="5"/>
  <c r="CC55" i="5"/>
  <c r="AL55" i="5"/>
  <c r="AX55" i="5"/>
  <c r="BF55" i="5"/>
  <c r="BN55" i="5"/>
  <c r="BR55" i="5"/>
  <c r="BZ55" i="5"/>
  <c r="L55" i="5"/>
  <c r="R55" i="5"/>
  <c r="V55" i="5"/>
  <c r="Z55" i="5"/>
  <c r="AD55" i="5"/>
  <c r="AH55" i="5"/>
  <c r="AP55" i="5"/>
  <c r="AT55" i="5"/>
  <c r="BB55" i="5"/>
  <c r="BJ55" i="5"/>
  <c r="BV55" i="5"/>
  <c r="CD55" i="5"/>
  <c r="M55" i="5"/>
  <c r="O55" i="5"/>
  <c r="S55" i="5"/>
  <c r="W55" i="5"/>
  <c r="AA55" i="5"/>
  <c r="AE55" i="5"/>
  <c r="AI55" i="5"/>
  <c r="AM55" i="5"/>
  <c r="AQ55" i="5"/>
  <c r="AU55" i="5"/>
  <c r="AY55" i="5"/>
  <c r="BC55" i="5"/>
  <c r="BG55" i="5"/>
  <c r="BK55" i="5"/>
  <c r="BO55" i="5"/>
  <c r="BS55" i="5"/>
  <c r="BW55" i="5"/>
  <c r="CA55" i="5"/>
  <c r="CE55" i="5"/>
  <c r="K55" i="5"/>
  <c r="P55" i="5"/>
  <c r="T55" i="5"/>
  <c r="X55" i="5"/>
  <c r="AB55" i="5"/>
  <c r="AF55" i="5"/>
  <c r="AJ55" i="5"/>
  <c r="AN55" i="5"/>
  <c r="AV55" i="5"/>
  <c r="AZ55" i="5"/>
  <c r="BH55" i="5"/>
  <c r="BL55" i="5"/>
  <c r="BT55" i="5"/>
  <c r="CB55" i="5"/>
  <c r="AR55" i="5"/>
  <c r="BD55" i="5"/>
  <c r="BP55" i="5"/>
  <c r="BX55" i="5"/>
  <c r="BU94" i="5"/>
  <c r="BV87" i="5"/>
  <c r="BW83" i="5" s="1"/>
  <c r="BW86" i="5" s="1"/>
  <c r="BV64" i="5"/>
  <c r="W21" i="12"/>
  <c r="J21" i="12" s="1"/>
  <c r="CD44" i="5"/>
  <c r="J44" i="5" s="1"/>
  <c r="J55" i="5" l="1"/>
  <c r="BV94" i="5"/>
  <c r="BW64" i="5"/>
  <c r="AR94" i="5"/>
  <c r="U173" i="5" l="1"/>
  <c r="BW94" i="5"/>
  <c r="BW87" i="5"/>
  <c r="BX83" i="5" s="1"/>
  <c r="BX86" i="5" s="1"/>
  <c r="U219" i="5" l="1"/>
  <c r="BX87" i="5"/>
  <c r="BY83" i="5" s="1"/>
  <c r="BY86" i="5" s="1"/>
  <c r="BX64" i="5"/>
  <c r="AS94" i="5"/>
  <c r="V173" i="5" l="1"/>
  <c r="BX94" i="5"/>
  <c r="BY64" i="5"/>
  <c r="V40" i="12"/>
  <c r="V48" i="12" l="1"/>
  <c r="V46" i="12"/>
  <c r="V219" i="5"/>
  <c r="BY94" i="5"/>
  <c r="BY87" i="5"/>
  <c r="BZ83" i="5" s="1"/>
  <c r="BZ86" i="5" s="1"/>
  <c r="AT94" i="5"/>
  <c r="V56" i="12"/>
  <c r="W173" i="5" l="1"/>
  <c r="BZ64" i="5"/>
  <c r="Q40" i="12"/>
  <c r="M116" i="12"/>
  <c r="W28" i="4"/>
  <c r="Q48" i="12" l="1"/>
  <c r="Q46" i="12"/>
  <c r="W219" i="5"/>
  <c r="BZ87" i="5"/>
  <c r="CA83" i="5" s="1"/>
  <c r="CA86" i="5" s="1"/>
  <c r="BZ94" i="5"/>
  <c r="AU94" i="5"/>
  <c r="Q56" i="12"/>
  <c r="M149" i="12"/>
  <c r="CA64" i="5" l="1"/>
  <c r="CA94" i="5" s="1"/>
  <c r="CA87" i="5"/>
  <c r="CB83" i="5" s="1"/>
  <c r="CB86" i="5" s="1"/>
  <c r="CB64" i="5" l="1"/>
  <c r="CB94" i="5" s="1"/>
  <c r="CB87" i="5"/>
  <c r="CC83" i="5" s="1"/>
  <c r="CC86" i="5" s="1"/>
  <c r="N83" i="12"/>
  <c r="CC64" i="5" l="1"/>
  <c r="CC94" i="5" s="1"/>
  <c r="Y173" i="5"/>
  <c r="Y219" i="5" s="1"/>
  <c r="X173" i="5"/>
  <c r="CC87" i="5"/>
  <c r="CD83" i="5" s="1"/>
  <c r="CD86" i="5" s="1"/>
  <c r="AV94" i="5"/>
  <c r="X219" i="5" l="1"/>
  <c r="CD64" i="5"/>
  <c r="Z173" i="5" l="1"/>
  <c r="CD87" i="5"/>
  <c r="CE83" i="5" s="1"/>
  <c r="CE86" i="5" s="1"/>
  <c r="CD94" i="5"/>
  <c r="AW94" i="5"/>
  <c r="Z219" i="5" l="1"/>
  <c r="CE64" i="5"/>
  <c r="J64" i="5" s="1"/>
  <c r="CE87" i="5"/>
  <c r="W40" i="12"/>
  <c r="W48" i="12" l="1"/>
  <c r="W46" i="12"/>
  <c r="CE94" i="5"/>
  <c r="W56" i="12"/>
  <c r="AA173" i="5" l="1"/>
  <c r="AX94" i="5"/>
  <c r="AA219" i="5" l="1"/>
  <c r="AY94" i="5" l="1"/>
  <c r="AB173" i="5" l="1"/>
  <c r="AB219" i="5" l="1"/>
  <c r="AZ94" i="5"/>
  <c r="AC173" i="5" l="1"/>
  <c r="N116" i="12"/>
  <c r="AC219" i="5" l="1"/>
  <c r="N149" i="12"/>
  <c r="R40" i="12"/>
  <c r="R48" i="12" l="1"/>
  <c r="R46" i="12"/>
  <c r="BA94" i="5"/>
  <c r="R56" i="12"/>
  <c r="BB94" i="5" l="1"/>
  <c r="O83" i="12"/>
  <c r="AE173" i="5" l="1"/>
  <c r="AE219" i="5" s="1"/>
  <c r="AD173" i="5"/>
  <c r="AD219" i="5" l="1"/>
  <c r="AF173" i="5" l="1"/>
  <c r="BC94" i="5"/>
  <c r="AF219" i="5" l="1"/>
  <c r="BD94" i="5" l="1"/>
  <c r="AG173" i="5" l="1"/>
  <c r="AG219" i="5" l="1"/>
  <c r="BE94" i="5"/>
  <c r="AH173" i="5" l="1"/>
  <c r="AH219" i="5" l="1"/>
  <c r="BF94" i="5"/>
  <c r="S40" i="12"/>
  <c r="S48" i="12" l="1"/>
  <c r="S46" i="12"/>
  <c r="AI173" i="5"/>
  <c r="J40" i="12"/>
  <c r="BG94" i="5"/>
  <c r="J94" i="5" s="1"/>
  <c r="O116" i="12"/>
  <c r="S56" i="12"/>
  <c r="X28" i="4"/>
  <c r="J46" i="12" l="1"/>
  <c r="M7" i="4" s="1"/>
  <c r="AI219" i="5"/>
  <c r="J56" i="12"/>
  <c r="J48" i="12"/>
  <c r="O7" i="4" s="1"/>
  <c r="O149" i="12"/>
  <c r="P83" i="12"/>
  <c r="AK173" i="5" l="1"/>
  <c r="AK219" i="5" s="1"/>
  <c r="AJ173" i="5"/>
  <c r="AJ219" i="5" l="1"/>
  <c r="AL173" i="5" l="1"/>
  <c r="AL219" i="5" l="1"/>
  <c r="AM173" i="5" l="1"/>
  <c r="AM219" i="5" l="1"/>
  <c r="AN173" i="5" l="1"/>
  <c r="AN219" i="5" l="1"/>
  <c r="AO173" i="5" l="1"/>
  <c r="P116" i="12"/>
  <c r="AO219" i="5" l="1"/>
  <c r="P149" i="12"/>
  <c r="Q83" i="12"/>
  <c r="AQ173" i="5" l="1"/>
  <c r="AQ219" i="5" s="1"/>
  <c r="AP173" i="5"/>
  <c r="AP219" i="5" l="1"/>
  <c r="AR173" i="5" l="1"/>
  <c r="AR219" i="5" l="1"/>
  <c r="AS173" i="5" l="1"/>
  <c r="AS219" i="5" l="1"/>
  <c r="AT173" i="5" l="1"/>
  <c r="AT219" i="5" l="1"/>
  <c r="AU173" i="5" l="1"/>
  <c r="Q116" i="12"/>
  <c r="AU219" i="5" l="1"/>
  <c r="Y28" i="4"/>
  <c r="Q149" i="12"/>
  <c r="AV173" i="5" l="1"/>
  <c r="AV219" i="5" s="1"/>
  <c r="AW173" i="5" l="1"/>
  <c r="AW219" i="5" s="1"/>
  <c r="R83" i="12"/>
  <c r="AX173" i="5" l="1"/>
  <c r="AX219" i="5" l="1"/>
  <c r="AY173" i="5" l="1"/>
  <c r="AY219" i="5" l="1"/>
  <c r="AZ173" i="5" l="1"/>
  <c r="AZ219" i="5" l="1"/>
  <c r="BA173" i="5" l="1"/>
  <c r="R116" i="12"/>
  <c r="BA219" i="5" l="1"/>
  <c r="R149" i="12"/>
  <c r="BB173" i="5" l="1"/>
  <c r="BB219" i="5" s="1"/>
  <c r="BC173" i="5" l="1"/>
  <c r="BC219" i="5" s="1"/>
  <c r="BD173" i="5" l="1"/>
  <c r="BD219" i="5" s="1"/>
  <c r="S83" i="12"/>
  <c r="BE173" i="5" l="1"/>
  <c r="BE219" i="5" l="1"/>
  <c r="BF173" i="5" l="1"/>
  <c r="BF219" i="5" l="1"/>
  <c r="BG173" i="5" l="1"/>
  <c r="S116" i="12"/>
  <c r="BG219" i="5" l="1"/>
  <c r="Z28" i="4"/>
  <c r="S149" i="12"/>
  <c r="BH173" i="5" l="1"/>
  <c r="BH219" i="5" s="1"/>
  <c r="BI173" i="5" l="1"/>
  <c r="BI219" i="5" s="1"/>
  <c r="BJ173" i="5" l="1"/>
  <c r="BJ219" i="5" s="1"/>
  <c r="BK173" i="5" l="1"/>
  <c r="BK219" i="5" s="1"/>
  <c r="BL173" i="5" l="1"/>
  <c r="BL219" i="5" s="1"/>
  <c r="T83" i="12"/>
  <c r="BM173" i="5" l="1"/>
  <c r="T116" i="12"/>
  <c r="BM219" i="5" l="1"/>
  <c r="T149" i="12"/>
  <c r="BN173" i="5" l="1"/>
  <c r="BN219" i="5" l="1"/>
  <c r="BO173" i="5" l="1"/>
  <c r="BO219" i="5" l="1"/>
  <c r="BP173" i="5" l="1"/>
  <c r="BP219" i="5" l="1"/>
  <c r="BQ173" i="5" l="1"/>
  <c r="BQ219" i="5" l="1"/>
  <c r="BR173" i="5" l="1"/>
  <c r="BR219" i="5" l="1"/>
  <c r="U83" i="12"/>
  <c r="BS173" i="5" l="1"/>
  <c r="U116" i="12"/>
  <c r="BS219" i="5" l="1"/>
  <c r="AA28" i="4"/>
  <c r="U149" i="12"/>
  <c r="BT173" i="5" l="1"/>
  <c r="BT219" i="5" l="1"/>
  <c r="BU173" i="5" l="1"/>
  <c r="BU219" i="5" l="1"/>
  <c r="BV173" i="5" l="1"/>
  <c r="BV219" i="5" l="1"/>
  <c r="BW173" i="5" l="1"/>
  <c r="BW219" i="5" l="1"/>
  <c r="BX173" i="5" l="1"/>
  <c r="BX219" i="5" l="1"/>
  <c r="V83" i="12"/>
  <c r="BY173" i="5" l="1"/>
  <c r="X100" i="12"/>
  <c r="X101" i="12"/>
  <c r="V116" i="12"/>
  <c r="BY219" i="5" l="1"/>
  <c r="X108" i="12"/>
  <c r="X109" i="12" s="1"/>
  <c r="X97" i="12"/>
  <c r="X102" i="12" s="1"/>
  <c r="V149" i="12"/>
  <c r="BZ173" i="5" l="1"/>
  <c r="BZ219" i="5" l="1"/>
  <c r="CA173" i="5" l="1"/>
  <c r="CA219" i="5" l="1"/>
  <c r="CB173" i="5" l="1"/>
  <c r="CB219" i="5" l="1"/>
  <c r="CC173" i="5" l="1"/>
  <c r="CC219" i="5" l="1"/>
  <c r="X134" i="12"/>
  <c r="AC47" i="4"/>
  <c r="X135" i="12"/>
  <c r="CD173" i="5" l="1"/>
  <c r="X142" i="12"/>
  <c r="X143" i="12" s="1"/>
  <c r="X131" i="12"/>
  <c r="X136" i="12" s="1"/>
  <c r="X168" i="12"/>
  <c r="X167" i="12"/>
  <c r="AC46" i="4"/>
  <c r="AC43" i="4" l="1"/>
  <c r="AC48" i="4" s="1"/>
  <c r="CD219" i="5"/>
  <c r="X164" i="12"/>
  <c r="X169" i="12" s="1"/>
  <c r="X171" i="12" s="1"/>
  <c r="W83" i="12"/>
  <c r="J83" i="12" l="1"/>
  <c r="CE173" i="5"/>
  <c r="J173" i="5" s="1"/>
  <c r="AB28" i="4"/>
  <c r="W116" i="12"/>
  <c r="U28" i="4" l="1"/>
  <c r="J116" i="12"/>
  <c r="CE219" i="5"/>
  <c r="J219" i="5" s="1"/>
  <c r="W149" i="12"/>
  <c r="J149" i="12" l="1"/>
  <c r="AA13" i="4"/>
  <c r="Z13" i="4"/>
  <c r="AD13" i="4"/>
  <c r="Y8" i="4"/>
  <c r="AF10" i="4"/>
  <c r="AD12" i="4"/>
  <c r="X12" i="4"/>
  <c r="W7" i="4"/>
  <c r="Y10" i="4"/>
  <c r="AC13" i="4"/>
  <c r="AC15" i="4"/>
  <c r="W8" i="4"/>
  <c r="AC10" i="4"/>
  <c r="AE13" i="4"/>
  <c r="AC12" i="4"/>
  <c r="X13" i="4"/>
  <c r="V15" i="4"/>
  <c r="AB13" i="4"/>
  <c r="AE10" i="4"/>
  <c r="AE8" i="4"/>
  <c r="V12" i="4"/>
  <c r="AD8" i="4"/>
  <c r="W12" i="4"/>
  <c r="AB7" i="4"/>
  <c r="X7" i="4"/>
  <c r="Z7" i="4"/>
  <c r="AD15" i="4"/>
  <c r="V10" i="4"/>
  <c r="AA10" i="4"/>
  <c r="W10" i="4"/>
  <c r="X10" i="4"/>
  <c r="AB10" i="4"/>
  <c r="AA12" i="4"/>
  <c r="AB12" i="4"/>
  <c r="AC8" i="4"/>
  <c r="Y7" i="4"/>
  <c r="AE15" i="4"/>
  <c r="Y12" i="4"/>
  <c r="Y13" i="4"/>
  <c r="AB8" i="4"/>
  <c r="AA15" i="4"/>
  <c r="V13" i="4"/>
  <c r="W15" i="4"/>
  <c r="Z15" i="4"/>
  <c r="AD10" i="4"/>
  <c r="Z12" i="4"/>
  <c r="X15" i="4"/>
  <c r="AF13" i="4"/>
  <c r="AF8" i="4"/>
  <c r="AD7" i="4"/>
  <c r="V7" i="4"/>
  <c r="Z8" i="4"/>
  <c r="AA7" i="4"/>
  <c r="W13" i="4"/>
  <c r="AF12" i="4"/>
  <c r="AE12" i="4"/>
  <c r="X8" i="4"/>
  <c r="Z10" i="4"/>
  <c r="AA8" i="4"/>
  <c r="AF7" i="4"/>
  <c r="AC7" i="4"/>
  <c r="AB15" i="4"/>
  <c r="AE7" i="4"/>
  <c r="V8" i="4"/>
  <c r="AB9" i="4" l="1"/>
  <c r="AB11" i="4" s="1"/>
  <c r="AA9" i="4"/>
  <c r="AA11" i="4" s="1"/>
  <c r="Z9" i="4"/>
  <c r="Z11" i="4" s="1"/>
  <c r="Y9" i="4"/>
  <c r="Y11" i="4" s="1"/>
  <c r="X9" i="4"/>
  <c r="X11" i="4" s="1"/>
  <c r="AD9" i="4"/>
  <c r="U10" i="4"/>
  <c r="W9" i="4"/>
  <c r="U12" i="4"/>
  <c r="V9" i="4"/>
  <c r="U7" i="4"/>
  <c r="U8" i="4"/>
  <c r="AF9" i="4"/>
  <c r="AE9" i="4"/>
  <c r="AC9" i="4"/>
  <c r="U13" i="4"/>
  <c r="Y15" i="4"/>
  <c r="AF15" i="4"/>
  <c r="U15" i="4" l="1"/>
  <c r="AE11" i="4"/>
  <c r="AE17" i="4" s="1"/>
  <c r="AE19" i="4" s="1"/>
  <c r="V11" i="4"/>
  <c r="V17" i="4" s="1"/>
  <c r="V19" i="4" s="1"/>
  <c r="AF11" i="4"/>
  <c r="AF17" i="4" s="1"/>
  <c r="AF19" i="4" s="1"/>
  <c r="AD11" i="4"/>
  <c r="AD17" i="4" s="1"/>
  <c r="AD19" i="4" s="1"/>
  <c r="W11" i="4"/>
  <c r="AC11" i="4"/>
  <c r="AC17" i="4" s="1"/>
  <c r="AC19" i="4" s="1"/>
  <c r="U9" i="4"/>
  <c r="U11" i="4" l="1"/>
  <c r="H76" i="4" l="1"/>
  <c r="G74" i="4"/>
  <c r="H135" i="5" l="1"/>
  <c r="H74" i="4"/>
  <c r="G30" i="4"/>
  <c r="G82" i="4"/>
  <c r="G31" i="4" l="1"/>
  <c r="H30" i="4"/>
  <c r="H82" i="4"/>
  <c r="M17" i="4"/>
  <c r="G84" i="4"/>
  <c r="BU135" i="5"/>
  <c r="BI135" i="5"/>
  <c r="BR135" i="5"/>
  <c r="BO135" i="5"/>
  <c r="BP135" i="5"/>
  <c r="BL135" i="5"/>
  <c r="BY135" i="5"/>
  <c r="BV135" i="5"/>
  <c r="BM135" i="5"/>
  <c r="BJ135" i="5"/>
  <c r="BS135" i="5"/>
  <c r="CC135" i="5"/>
  <c r="BW135" i="5"/>
  <c r="CE135" i="5"/>
  <c r="CA135" i="5"/>
  <c r="BX135" i="5"/>
  <c r="K135" i="5"/>
  <c r="CB135" i="5"/>
  <c r="BQ135" i="5"/>
  <c r="BK135" i="5"/>
  <c r="AJ135" i="5"/>
  <c r="CD135" i="5"/>
  <c r="AP135" i="5"/>
  <c r="BZ135" i="5"/>
  <c r="AD135" i="5"/>
  <c r="BT135" i="5"/>
  <c r="BB135" i="5"/>
  <c r="BN135" i="5"/>
  <c r="R135" i="5"/>
  <c r="L135" i="5"/>
  <c r="X135" i="5"/>
  <c r="AV135" i="5"/>
  <c r="BH135" i="5"/>
  <c r="BA135" i="5"/>
  <c r="AS135" i="5"/>
  <c r="AE135" i="5"/>
  <c r="S135" i="5"/>
  <c r="AZ135" i="5"/>
  <c r="AC135" i="5"/>
  <c r="BG135" i="5"/>
  <c r="AY135" i="5"/>
  <c r="AI135" i="5"/>
  <c r="AB135" i="5"/>
  <c r="AT135" i="5"/>
  <c r="AL135" i="5"/>
  <c r="V135" i="5"/>
  <c r="T135" i="5"/>
  <c r="O135" i="5"/>
  <c r="BF135" i="5"/>
  <c r="AK135" i="5"/>
  <c r="BC135" i="5"/>
  <c r="AM135" i="5"/>
  <c r="AF135" i="5"/>
  <c r="AU135" i="5"/>
  <c r="AW135" i="5"/>
  <c r="AO135" i="5"/>
  <c r="Y135" i="5"/>
  <c r="P135" i="5"/>
  <c r="N135" i="5"/>
  <c r="BD135" i="5"/>
  <c r="AG135" i="5"/>
  <c r="U135" i="5"/>
  <c r="M135" i="5"/>
  <c r="AX135" i="5"/>
  <c r="AR135" i="5"/>
  <c r="AA135" i="5"/>
  <c r="AQ135" i="5"/>
  <c r="Z135" i="5"/>
  <c r="BE135" i="5"/>
  <c r="AN135" i="5"/>
  <c r="AH135" i="5"/>
  <c r="W135" i="5"/>
  <c r="Q135" i="5"/>
  <c r="M93" i="12"/>
  <c r="L93" i="12"/>
  <c r="T93" i="12"/>
  <c r="K93" i="12"/>
  <c r="P93" i="12"/>
  <c r="N93" i="12"/>
  <c r="R93" i="12"/>
  <c r="O93" i="12"/>
  <c r="Q93" i="12"/>
  <c r="W93" i="12"/>
  <c r="U93" i="12"/>
  <c r="V93" i="12"/>
  <c r="S93" i="12"/>
  <c r="J93" i="12" l="1"/>
  <c r="AH184" i="5"/>
  <c r="M184" i="5"/>
  <c r="AW184" i="5"/>
  <c r="T184" i="5"/>
  <c r="AC184" i="5"/>
  <c r="X184" i="5"/>
  <c r="AP184" i="5"/>
  <c r="BS184" i="5"/>
  <c r="M19" i="4"/>
  <c r="N19" i="4" s="1"/>
  <c r="G205" i="5" s="1"/>
  <c r="G207" i="5" s="1"/>
  <c r="N17" i="4"/>
  <c r="G199" i="5" s="1"/>
  <c r="I199" i="5" s="1"/>
  <c r="AN184" i="5"/>
  <c r="AA184" i="5"/>
  <c r="U184" i="5"/>
  <c r="P184" i="5"/>
  <c r="AU184" i="5"/>
  <c r="AK184" i="5"/>
  <c r="V184" i="5"/>
  <c r="AI184" i="5"/>
  <c r="AZ184" i="5"/>
  <c r="BA184" i="5"/>
  <c r="L184" i="5"/>
  <c r="BT184" i="5"/>
  <c r="CD184" i="5"/>
  <c r="CB184" i="5"/>
  <c r="CE184" i="5"/>
  <c r="BJ184" i="5"/>
  <c r="BL184" i="5"/>
  <c r="BI184" i="5"/>
  <c r="AQ184" i="5"/>
  <c r="N184" i="5"/>
  <c r="BC184" i="5"/>
  <c r="AB184" i="5"/>
  <c r="AS184" i="5"/>
  <c r="BB184" i="5"/>
  <c r="BQ184" i="5"/>
  <c r="CA184" i="5"/>
  <c r="BY184" i="5"/>
  <c r="Q184" i="5"/>
  <c r="AR184" i="5"/>
  <c r="Y184" i="5"/>
  <c r="AF184" i="5"/>
  <c r="BF184" i="5"/>
  <c r="AL184" i="5"/>
  <c r="AY184" i="5"/>
  <c r="S184" i="5"/>
  <c r="BH184" i="5"/>
  <c r="R184" i="5"/>
  <c r="AD184" i="5"/>
  <c r="AJ184" i="5"/>
  <c r="K184" i="5"/>
  <c r="J135" i="5"/>
  <c r="BW184" i="5"/>
  <c r="BM184" i="5"/>
  <c r="BP184" i="5"/>
  <c r="BU184" i="5"/>
  <c r="BR184" i="5"/>
  <c r="BE184" i="5"/>
  <c r="AG184" i="5"/>
  <c r="W184" i="5"/>
  <c r="Z184" i="5"/>
  <c r="AX184" i="5"/>
  <c r="BD184" i="5"/>
  <c r="AO184" i="5"/>
  <c r="AM184" i="5"/>
  <c r="O184" i="5"/>
  <c r="AT184" i="5"/>
  <c r="BG184" i="5"/>
  <c r="AE184" i="5"/>
  <c r="AV184" i="5"/>
  <c r="BN184" i="5"/>
  <c r="BZ184" i="5"/>
  <c r="BK184" i="5"/>
  <c r="BX184" i="5"/>
  <c r="CC184" i="5"/>
  <c r="BV184" i="5"/>
  <c r="BO184" i="5"/>
  <c r="H84" i="4"/>
  <c r="G83" i="4"/>
  <c r="O53" i="4" s="1"/>
  <c r="H130" i="5" s="1"/>
  <c r="I130" i="5" s="1"/>
  <c r="H31" i="4"/>
  <c r="F31" i="4"/>
  <c r="O62" i="4" s="1"/>
  <c r="Z39" i="4"/>
  <c r="W39" i="4"/>
  <c r="N127" i="12"/>
  <c r="T127" i="12"/>
  <c r="AA39" i="4"/>
  <c r="S127" i="12"/>
  <c r="Q127" i="12"/>
  <c r="M127" i="12"/>
  <c r="P127" i="12"/>
  <c r="U127" i="12"/>
  <c r="K127" i="12"/>
  <c r="O127" i="12"/>
  <c r="X39" i="4"/>
  <c r="V127" i="12"/>
  <c r="AB39" i="4"/>
  <c r="L127" i="12"/>
  <c r="V39" i="4"/>
  <c r="W127" i="12"/>
  <c r="Y39" i="4"/>
  <c r="R127" i="12"/>
  <c r="L130" i="5" l="1"/>
  <c r="M130" i="5"/>
  <c r="N130" i="5"/>
  <c r="O130" i="5"/>
  <c r="P130" i="5"/>
  <c r="Q130" i="5"/>
  <c r="R130" i="5"/>
  <c r="S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AG130" i="5"/>
  <c r="AH130" i="5"/>
  <c r="AI130" i="5"/>
  <c r="AJ130" i="5"/>
  <c r="AK130" i="5"/>
  <c r="AL130" i="5"/>
  <c r="AM130" i="5"/>
  <c r="AN130" i="5"/>
  <c r="AO130" i="5"/>
  <c r="AP130" i="5"/>
  <c r="AQ130" i="5"/>
  <c r="AR130" i="5"/>
  <c r="AS130" i="5"/>
  <c r="AT130" i="5"/>
  <c r="AU130" i="5"/>
  <c r="AV130" i="5"/>
  <c r="AW130" i="5"/>
  <c r="AX130" i="5"/>
  <c r="AY130" i="5"/>
  <c r="AZ130" i="5"/>
  <c r="BA130" i="5"/>
  <c r="BB130" i="5"/>
  <c r="BC130" i="5"/>
  <c r="BD130" i="5"/>
  <c r="BE130" i="5"/>
  <c r="BF130" i="5"/>
  <c r="BH130" i="5"/>
  <c r="BI130" i="5"/>
  <c r="BJ130" i="5"/>
  <c r="BG130" i="5"/>
  <c r="BK130" i="5"/>
  <c r="BL130" i="5"/>
  <c r="BM130" i="5"/>
  <c r="BN130" i="5"/>
  <c r="BO130" i="5"/>
  <c r="BP130" i="5"/>
  <c r="BQ130" i="5"/>
  <c r="BR130" i="5"/>
  <c r="BS130" i="5"/>
  <c r="BT130" i="5"/>
  <c r="BU130" i="5"/>
  <c r="BV130" i="5"/>
  <c r="BW130" i="5"/>
  <c r="BX130" i="5"/>
  <c r="BY130" i="5"/>
  <c r="BZ130" i="5"/>
  <c r="CA130" i="5"/>
  <c r="CB130" i="5"/>
  <c r="CC130" i="5"/>
  <c r="CD130" i="5"/>
  <c r="CE130" i="5"/>
  <c r="U39" i="4"/>
  <c r="J127" i="12"/>
  <c r="AV230" i="5"/>
  <c r="O230" i="5"/>
  <c r="AO230" i="5"/>
  <c r="BE230" i="5"/>
  <c r="BU230" i="5"/>
  <c r="K230" i="5"/>
  <c r="J184" i="5"/>
  <c r="AD230" i="5"/>
  <c r="BH230" i="5"/>
  <c r="AY230" i="5"/>
  <c r="Y230" i="5"/>
  <c r="BJ230" i="5"/>
  <c r="CB230" i="5"/>
  <c r="BT230" i="5"/>
  <c r="BA230" i="5"/>
  <c r="BX199" i="5"/>
  <c r="BI199" i="5"/>
  <c r="BS199" i="5"/>
  <c r="CD199" i="5"/>
  <c r="BN199" i="5"/>
  <c r="BE199" i="5"/>
  <c r="AO199" i="5"/>
  <c r="Y199" i="5"/>
  <c r="BQ199" i="5"/>
  <c r="AR199" i="5"/>
  <c r="AB199" i="5"/>
  <c r="L199" i="5"/>
  <c r="AY199" i="5"/>
  <c r="AI199" i="5"/>
  <c r="S199" i="5"/>
  <c r="Z199" i="5"/>
  <c r="AX199" i="5"/>
  <c r="AT199" i="5"/>
  <c r="BT199" i="5"/>
  <c r="CE199" i="5"/>
  <c r="BO199" i="5"/>
  <c r="BZ199" i="5"/>
  <c r="BJ199" i="5"/>
  <c r="BA199" i="5"/>
  <c r="AK199" i="5"/>
  <c r="U199" i="5"/>
  <c r="BD199" i="5"/>
  <c r="AN199" i="5"/>
  <c r="X199" i="5"/>
  <c r="CC199" i="5"/>
  <c r="AU199" i="5"/>
  <c r="AE199" i="5"/>
  <c r="O199" i="5"/>
  <c r="BB199" i="5"/>
  <c r="AH199" i="5"/>
  <c r="AD199" i="5"/>
  <c r="BP199" i="5"/>
  <c r="CA199" i="5"/>
  <c r="BK199" i="5"/>
  <c r="BV199" i="5"/>
  <c r="BF199" i="5"/>
  <c r="AW199" i="5"/>
  <c r="AG199" i="5"/>
  <c r="Q199" i="5"/>
  <c r="AZ199" i="5"/>
  <c r="AJ199" i="5"/>
  <c r="T199" i="5"/>
  <c r="BM199" i="5"/>
  <c r="AQ199" i="5"/>
  <c r="AA199" i="5"/>
  <c r="BG199" i="5"/>
  <c r="AL199" i="5"/>
  <c r="R199" i="5"/>
  <c r="N199" i="5"/>
  <c r="CB199" i="5"/>
  <c r="BL199" i="5"/>
  <c r="BW199" i="5"/>
  <c r="BH199" i="5"/>
  <c r="BR199" i="5"/>
  <c r="BU199" i="5"/>
  <c r="AS199" i="5"/>
  <c r="AC199" i="5"/>
  <c r="M199" i="5"/>
  <c r="AV199" i="5"/>
  <c r="AF199" i="5"/>
  <c r="P199" i="5"/>
  <c r="BC199" i="5"/>
  <c r="AM199" i="5"/>
  <c r="W199" i="5"/>
  <c r="AP199" i="5"/>
  <c r="V199" i="5"/>
  <c r="BY199" i="5"/>
  <c r="AC230" i="5"/>
  <c r="BN230" i="5"/>
  <c r="AM230" i="5"/>
  <c r="BD230" i="5"/>
  <c r="Z230" i="5"/>
  <c r="AG230" i="5"/>
  <c r="BF230" i="5"/>
  <c r="Q230" i="5"/>
  <c r="CA230" i="5"/>
  <c r="BB230" i="5"/>
  <c r="AB230" i="5"/>
  <c r="N230" i="5"/>
  <c r="BI230" i="5"/>
  <c r="AI230" i="5"/>
  <c r="AK230" i="5"/>
  <c r="P230" i="5"/>
  <c r="AA230" i="5"/>
  <c r="AP230" i="5"/>
  <c r="AW230" i="5"/>
  <c r="AH230" i="5"/>
  <c r="BO230" i="5"/>
  <c r="CC230" i="5"/>
  <c r="BK230" i="5"/>
  <c r="AE230" i="5"/>
  <c r="AT230" i="5"/>
  <c r="BR230" i="5"/>
  <c r="BP230" i="5"/>
  <c r="BW230" i="5"/>
  <c r="AJ230" i="5"/>
  <c r="R230" i="5"/>
  <c r="S230" i="5"/>
  <c r="AL230" i="5"/>
  <c r="AF230" i="5"/>
  <c r="AR230" i="5"/>
  <c r="BQ230" i="5"/>
  <c r="AS230" i="5"/>
  <c r="BC230" i="5"/>
  <c r="L230" i="5"/>
  <c r="AU230" i="5"/>
  <c r="AN230" i="5"/>
  <c r="BS230" i="5"/>
  <c r="T230" i="5"/>
  <c r="M230" i="5"/>
  <c r="O65" i="4"/>
  <c r="P62" i="4"/>
  <c r="K74" i="4"/>
  <c r="H83" i="4"/>
  <c r="O52" i="4"/>
  <c r="O51" i="4"/>
  <c r="G33" i="4"/>
  <c r="H140" i="5"/>
  <c r="BV230" i="5"/>
  <c r="BX230" i="5"/>
  <c r="BZ230" i="5"/>
  <c r="BG230" i="5"/>
  <c r="AX230" i="5"/>
  <c r="W230" i="5"/>
  <c r="BM230" i="5"/>
  <c r="BY230" i="5"/>
  <c r="AQ230" i="5"/>
  <c r="BL230" i="5"/>
  <c r="CE230" i="5"/>
  <c r="CD230" i="5"/>
  <c r="AZ230" i="5"/>
  <c r="V230" i="5"/>
  <c r="U230" i="5"/>
  <c r="X230" i="5"/>
  <c r="K160" i="12"/>
  <c r="U160" i="12"/>
  <c r="V160" i="12"/>
  <c r="M160" i="12"/>
  <c r="R160" i="12"/>
  <c r="T160" i="12"/>
  <c r="L160" i="12"/>
  <c r="W160" i="12"/>
  <c r="P160" i="12"/>
  <c r="S160" i="12"/>
  <c r="N160" i="12"/>
  <c r="Q160" i="12"/>
  <c r="O160" i="12"/>
  <c r="J160" i="12" l="1"/>
  <c r="CC140" i="5"/>
  <c r="CD140" i="5"/>
  <c r="CA140" i="5"/>
  <c r="BZ140" i="5"/>
  <c r="CB140" i="5"/>
  <c r="CE140" i="5"/>
  <c r="BY140" i="5"/>
  <c r="BX140" i="5"/>
  <c r="BT140" i="5"/>
  <c r="BV140" i="5"/>
  <c r="BW140" i="5"/>
  <c r="BU140" i="5"/>
  <c r="BS140" i="5"/>
  <c r="BR140" i="5"/>
  <c r="BN140" i="5"/>
  <c r="BQ140" i="5"/>
  <c r="BO140" i="5"/>
  <c r="BP140" i="5"/>
  <c r="BM140" i="5"/>
  <c r="BL140" i="5"/>
  <c r="BH140" i="5"/>
  <c r="BK140" i="5"/>
  <c r="BI140" i="5"/>
  <c r="BJ140" i="5"/>
  <c r="BF140" i="5"/>
  <c r="BB140" i="5"/>
  <c r="BD140" i="5"/>
  <c r="BC140" i="5"/>
  <c r="BE140" i="5"/>
  <c r="BA140" i="5"/>
  <c r="AZ140" i="5"/>
  <c r="AV140" i="5"/>
  <c r="AX140" i="5"/>
  <c r="AY140" i="5"/>
  <c r="AW140" i="5"/>
  <c r="AU140" i="5"/>
  <c r="AT140" i="5"/>
  <c r="AS140" i="5"/>
  <c r="AP140" i="5"/>
  <c r="AR140" i="5"/>
  <c r="AQ140" i="5"/>
  <c r="AO140" i="5"/>
  <c r="AN140" i="5"/>
  <c r="AM140" i="5"/>
  <c r="AJ140" i="5"/>
  <c r="AK140" i="5"/>
  <c r="AL140" i="5"/>
  <c r="AI140" i="5"/>
  <c r="AG140" i="5"/>
  <c r="AH140" i="5"/>
  <c r="AD140" i="5"/>
  <c r="AF140" i="5"/>
  <c r="AE140" i="5"/>
  <c r="AC140" i="5"/>
  <c r="AB140" i="5"/>
  <c r="X140" i="5"/>
  <c r="Z140" i="5"/>
  <c r="AA140" i="5"/>
  <c r="Y140" i="5"/>
  <c r="W140" i="5"/>
  <c r="V140" i="5"/>
  <c r="R140" i="5"/>
  <c r="S140" i="5"/>
  <c r="T140" i="5"/>
  <c r="U140" i="5"/>
  <c r="Q140" i="5"/>
  <c r="L140" i="5"/>
  <c r="M140" i="5"/>
  <c r="N140" i="5"/>
  <c r="O140" i="5"/>
  <c r="K140" i="5"/>
  <c r="BG140" i="5"/>
  <c r="P140" i="5"/>
  <c r="H141" i="5"/>
  <c r="P51" i="4"/>
  <c r="H128" i="5"/>
  <c r="I128" i="5" s="1"/>
  <c r="H33" i="4"/>
  <c r="G34" i="4"/>
  <c r="P52" i="4"/>
  <c r="H129" i="5"/>
  <c r="I129" i="5" s="1"/>
  <c r="P65" i="4"/>
  <c r="L74" i="4"/>
  <c r="H54" i="5" s="1"/>
  <c r="J230" i="5"/>
  <c r="P53" i="4"/>
  <c r="H53" i="5"/>
  <c r="W98" i="12"/>
  <c r="V98" i="12"/>
  <c r="K98" i="12"/>
  <c r="R98" i="12"/>
  <c r="M98" i="12"/>
  <c r="Q98" i="12"/>
  <c r="U98" i="12"/>
  <c r="S98" i="12"/>
  <c r="L98" i="12"/>
  <c r="T98" i="12"/>
  <c r="O98" i="12"/>
  <c r="N98" i="12"/>
  <c r="P98" i="12"/>
  <c r="M74" i="4" l="1"/>
  <c r="O74" i="4" s="1"/>
  <c r="K75" i="4" s="1"/>
  <c r="AD106" i="12"/>
  <c r="Z106" i="12"/>
  <c r="AE106" i="12"/>
  <c r="AA106" i="12"/>
  <c r="X106" i="12"/>
  <c r="AB106" i="12"/>
  <c r="Y106" i="12"/>
  <c r="AC106" i="12"/>
  <c r="J98" i="12"/>
  <c r="R129" i="5"/>
  <c r="L129" i="5"/>
  <c r="BN129" i="5"/>
  <c r="AV129" i="5"/>
  <c r="X129" i="5"/>
  <c r="BT129" i="5"/>
  <c r="BH129" i="5"/>
  <c r="AD129" i="5"/>
  <c r="BZ129" i="5"/>
  <c r="BB129" i="5"/>
  <c r="AP129" i="5"/>
  <c r="AJ129" i="5"/>
  <c r="CA129" i="5"/>
  <c r="CA178" i="5" s="1"/>
  <c r="CA224" i="5" s="1"/>
  <c r="BI129" i="5"/>
  <c r="BI178" i="5" s="1"/>
  <c r="BI224" i="5" s="1"/>
  <c r="AM129" i="5"/>
  <c r="AM178" i="5" s="1"/>
  <c r="AM224" i="5" s="1"/>
  <c r="T129" i="5"/>
  <c r="T178" i="5" s="1"/>
  <c r="T224" i="5" s="1"/>
  <c r="O129" i="5"/>
  <c r="O178" i="5" s="1"/>
  <c r="O224" i="5" s="1"/>
  <c r="BR129" i="5"/>
  <c r="BR178" i="5" s="1"/>
  <c r="BR224" i="5" s="1"/>
  <c r="BL129" i="5"/>
  <c r="BL178" i="5" s="1"/>
  <c r="BL224" i="5" s="1"/>
  <c r="AS129" i="5"/>
  <c r="AS178" i="5" s="1"/>
  <c r="AS224" i="5" s="1"/>
  <c r="Y129" i="5"/>
  <c r="Y178" i="5" s="1"/>
  <c r="Y224" i="5" s="1"/>
  <c r="BW129" i="5"/>
  <c r="BW178" i="5" s="1"/>
  <c r="BW224" i="5" s="1"/>
  <c r="BQ129" i="5"/>
  <c r="BQ178" i="5" s="1"/>
  <c r="BQ224" i="5" s="1"/>
  <c r="AX129" i="5"/>
  <c r="AX178" i="5" s="1"/>
  <c r="AX224" i="5" s="1"/>
  <c r="AC129" i="5"/>
  <c r="AC178" i="5" s="1"/>
  <c r="AC224" i="5" s="1"/>
  <c r="CB129" i="5"/>
  <c r="CB178" i="5" s="1"/>
  <c r="CB224" i="5" s="1"/>
  <c r="AO129" i="5"/>
  <c r="AO178" i="5" s="1"/>
  <c r="AO224" i="5" s="1"/>
  <c r="BV129" i="5"/>
  <c r="BV178" i="5" s="1"/>
  <c r="BV224" i="5" s="1"/>
  <c r="BC129" i="5"/>
  <c r="BC178" i="5" s="1"/>
  <c r="BC224" i="5" s="1"/>
  <c r="AH129" i="5"/>
  <c r="AH178" i="5" s="1"/>
  <c r="AH224" i="5" s="1"/>
  <c r="N129" i="5"/>
  <c r="N178" i="5" s="1"/>
  <c r="N224" i="5" s="1"/>
  <c r="BM129" i="5"/>
  <c r="BM178" i="5" s="1"/>
  <c r="BM224" i="5" s="1"/>
  <c r="BJ129" i="5"/>
  <c r="BJ178" i="5" s="1"/>
  <c r="BJ224" i="5" s="1"/>
  <c r="AT129" i="5"/>
  <c r="AT178" i="5" s="1"/>
  <c r="AT224" i="5" s="1"/>
  <c r="Z129" i="5"/>
  <c r="Z178" i="5" s="1"/>
  <c r="Z224" i="5" s="1"/>
  <c r="AZ129" i="5"/>
  <c r="AZ178" i="5" s="1"/>
  <c r="AZ224" i="5" s="1"/>
  <c r="S129" i="5"/>
  <c r="S178" i="5" s="1"/>
  <c r="S224" i="5" s="1"/>
  <c r="CD129" i="5"/>
  <c r="CD178" i="5" s="1"/>
  <c r="CD224" i="5" s="1"/>
  <c r="AK129" i="5"/>
  <c r="AK178" i="5" s="1"/>
  <c r="AK224" i="5" s="1"/>
  <c r="BG129" i="5"/>
  <c r="BG178" i="5" s="1"/>
  <c r="BG224" i="5" s="1"/>
  <c r="AB129" i="5"/>
  <c r="AB178" i="5" s="1"/>
  <c r="AB224" i="5" s="1"/>
  <c r="AY129" i="5"/>
  <c r="AY178" i="5" s="1"/>
  <c r="AY224" i="5" s="1"/>
  <c r="AE129" i="5"/>
  <c r="AE178" i="5" s="1"/>
  <c r="AE224" i="5" s="1"/>
  <c r="BY129" i="5"/>
  <c r="BY178" i="5" s="1"/>
  <c r="BY224" i="5" s="1"/>
  <c r="AF129" i="5"/>
  <c r="AF178" i="5" s="1"/>
  <c r="AF224" i="5" s="1"/>
  <c r="BK129" i="5"/>
  <c r="BK178" i="5" s="1"/>
  <c r="BK224" i="5" s="1"/>
  <c r="Q129" i="5"/>
  <c r="Q178" i="5" s="1"/>
  <c r="Q224" i="5" s="1"/>
  <c r="AQ129" i="5"/>
  <c r="AQ178" i="5" s="1"/>
  <c r="AQ224" i="5" s="1"/>
  <c r="AA129" i="5"/>
  <c r="AA178" i="5" s="1"/>
  <c r="AA224" i="5" s="1"/>
  <c r="BD129" i="5"/>
  <c r="BD178" i="5" s="1"/>
  <c r="BD224" i="5" s="1"/>
  <c r="AI129" i="5"/>
  <c r="AI178" i="5" s="1"/>
  <c r="AI224" i="5" s="1"/>
  <c r="P129" i="5"/>
  <c r="P178" i="5" s="1"/>
  <c r="P224" i="5" s="1"/>
  <c r="BF129" i="5"/>
  <c r="BF178" i="5" s="1"/>
  <c r="BF224" i="5" s="1"/>
  <c r="M129" i="5"/>
  <c r="M178" i="5" s="1"/>
  <c r="M224" i="5" s="1"/>
  <c r="BX129" i="5"/>
  <c r="BX178" i="5" s="1"/>
  <c r="BX224" i="5" s="1"/>
  <c r="AR129" i="5"/>
  <c r="AR178" i="5" s="1"/>
  <c r="AR224" i="5" s="1"/>
  <c r="BP129" i="5"/>
  <c r="BP178" i="5" s="1"/>
  <c r="BP224" i="5" s="1"/>
  <c r="V129" i="5"/>
  <c r="V178" i="5" s="1"/>
  <c r="V224" i="5" s="1"/>
  <c r="AN129" i="5"/>
  <c r="AN178" i="5" s="1"/>
  <c r="AN224" i="5" s="1"/>
  <c r="U129" i="5"/>
  <c r="U178" i="5" s="1"/>
  <c r="U224" i="5" s="1"/>
  <c r="CE129" i="5"/>
  <c r="CE178" i="5" s="1"/>
  <c r="CE224" i="5" s="1"/>
  <c r="BS129" i="5"/>
  <c r="BS178" i="5" s="1"/>
  <c r="BS224" i="5" s="1"/>
  <c r="AL129" i="5"/>
  <c r="AL178" i="5" s="1"/>
  <c r="AL224" i="5" s="1"/>
  <c r="BE129" i="5"/>
  <c r="BE178" i="5" s="1"/>
  <c r="BE224" i="5" s="1"/>
  <c r="W129" i="5"/>
  <c r="W178" i="5" s="1"/>
  <c r="W224" i="5" s="1"/>
  <c r="CC129" i="5"/>
  <c r="CC178" i="5" s="1"/>
  <c r="CC224" i="5" s="1"/>
  <c r="AW129" i="5"/>
  <c r="AW178" i="5" s="1"/>
  <c r="AW224" i="5" s="1"/>
  <c r="BA129" i="5"/>
  <c r="BA178" i="5" s="1"/>
  <c r="BA224" i="5" s="1"/>
  <c r="BU129" i="5"/>
  <c r="BU178" i="5" s="1"/>
  <c r="BU224" i="5" s="1"/>
  <c r="BO129" i="5"/>
  <c r="BO178" i="5" s="1"/>
  <c r="BO224" i="5" s="1"/>
  <c r="AU129" i="5"/>
  <c r="AU178" i="5" s="1"/>
  <c r="AU224" i="5" s="1"/>
  <c r="AG129" i="5"/>
  <c r="AG178" i="5" s="1"/>
  <c r="AG224" i="5" s="1"/>
  <c r="BB141" i="5"/>
  <c r="AP141" i="5"/>
  <c r="K141" i="5"/>
  <c r="BZ141" i="5"/>
  <c r="R141" i="5"/>
  <c r="X141" i="5"/>
  <c r="BT141" i="5"/>
  <c r="BN141" i="5"/>
  <c r="AV141" i="5"/>
  <c r="L141" i="5"/>
  <c r="AD141" i="5"/>
  <c r="AJ141" i="5"/>
  <c r="BH141" i="5"/>
  <c r="W141" i="5"/>
  <c r="W190" i="5" s="1"/>
  <c r="W236" i="5" s="1"/>
  <c r="AO141" i="5"/>
  <c r="AO190" i="5" s="1"/>
  <c r="AO236" i="5" s="1"/>
  <c r="CE141" i="5"/>
  <c r="CE190" i="5" s="1"/>
  <c r="CE236" i="5" s="1"/>
  <c r="BG141" i="5"/>
  <c r="BG190" i="5" s="1"/>
  <c r="BG236" i="5" s="1"/>
  <c r="P141" i="5"/>
  <c r="P190" i="5" s="1"/>
  <c r="P236" i="5" s="1"/>
  <c r="AU141" i="5"/>
  <c r="AU190" i="5" s="1"/>
  <c r="AU236" i="5" s="1"/>
  <c r="BK141" i="5"/>
  <c r="BK190" i="5" s="1"/>
  <c r="BK236" i="5" s="1"/>
  <c r="AZ141" i="5"/>
  <c r="AZ190" i="5" s="1"/>
  <c r="AZ236" i="5" s="1"/>
  <c r="AN141" i="5"/>
  <c r="AN190" i="5" s="1"/>
  <c r="AN236" i="5" s="1"/>
  <c r="T141" i="5"/>
  <c r="T190" i="5" s="1"/>
  <c r="T236" i="5" s="1"/>
  <c r="BU141" i="5"/>
  <c r="BU190" i="5" s="1"/>
  <c r="BU236" i="5" s="1"/>
  <c r="BE141" i="5"/>
  <c r="BE190" i="5" s="1"/>
  <c r="BE236" i="5" s="1"/>
  <c r="AT141" i="5"/>
  <c r="AT190" i="5" s="1"/>
  <c r="AT236" i="5" s="1"/>
  <c r="Z141" i="5"/>
  <c r="Z190" i="5" s="1"/>
  <c r="Z236" i="5" s="1"/>
  <c r="BY141" i="5"/>
  <c r="BY190" i="5" s="1"/>
  <c r="BY236" i="5" s="1"/>
  <c r="BV141" i="5"/>
  <c r="BV190" i="5" s="1"/>
  <c r="BV236" i="5" s="1"/>
  <c r="BA141" i="5"/>
  <c r="BA190" i="5" s="1"/>
  <c r="BA236" i="5" s="1"/>
  <c r="AF141" i="5"/>
  <c r="AF190" i="5" s="1"/>
  <c r="AF236" i="5" s="1"/>
  <c r="AL141" i="5"/>
  <c r="AL190" i="5" s="1"/>
  <c r="AL236" i="5" s="1"/>
  <c r="BS141" i="5"/>
  <c r="BS190" i="5" s="1"/>
  <c r="BS236" i="5" s="1"/>
  <c r="V141" i="5"/>
  <c r="V190" i="5" s="1"/>
  <c r="V236" i="5" s="1"/>
  <c r="AE141" i="5"/>
  <c r="AE190" i="5" s="1"/>
  <c r="AE236" i="5" s="1"/>
  <c r="M141" i="5"/>
  <c r="M190" i="5" s="1"/>
  <c r="M236" i="5" s="1"/>
  <c r="CD141" i="5"/>
  <c r="CD190" i="5" s="1"/>
  <c r="CD236" i="5" s="1"/>
  <c r="AI141" i="5"/>
  <c r="AI190" i="5" s="1"/>
  <c r="AI236" i="5" s="1"/>
  <c r="N141" i="5"/>
  <c r="N190" i="5" s="1"/>
  <c r="N236" i="5" s="1"/>
  <c r="BP141" i="5"/>
  <c r="BP190" i="5" s="1"/>
  <c r="BP236" i="5" s="1"/>
  <c r="BL141" i="5"/>
  <c r="BL190" i="5" s="1"/>
  <c r="BL236" i="5" s="1"/>
  <c r="AQ141" i="5"/>
  <c r="AQ190" i="5" s="1"/>
  <c r="AQ236" i="5" s="1"/>
  <c r="U141" i="5"/>
  <c r="U190" i="5" s="1"/>
  <c r="U236" i="5" s="1"/>
  <c r="CB141" i="5"/>
  <c r="CB190" i="5" s="1"/>
  <c r="CB236" i="5" s="1"/>
  <c r="AS141" i="5"/>
  <c r="AS190" i="5" s="1"/>
  <c r="AS236" i="5" s="1"/>
  <c r="BM141" i="5"/>
  <c r="BM190" i="5" s="1"/>
  <c r="BM236" i="5" s="1"/>
  <c r="AC141" i="5"/>
  <c r="AC190" i="5" s="1"/>
  <c r="AC236" i="5" s="1"/>
  <c r="AW141" i="5"/>
  <c r="AW190" i="5" s="1"/>
  <c r="AW236" i="5" s="1"/>
  <c r="BI141" i="5"/>
  <c r="BI190" i="5" s="1"/>
  <c r="BI236" i="5" s="1"/>
  <c r="Y141" i="5"/>
  <c r="Y190" i="5" s="1"/>
  <c r="Y236" i="5" s="1"/>
  <c r="AR141" i="5"/>
  <c r="AR190" i="5" s="1"/>
  <c r="AR236" i="5" s="1"/>
  <c r="AX141" i="5"/>
  <c r="AX190" i="5" s="1"/>
  <c r="AX236" i="5" s="1"/>
  <c r="AG141" i="5"/>
  <c r="AG190" i="5" s="1"/>
  <c r="AG236" i="5" s="1"/>
  <c r="BF141" i="5"/>
  <c r="BF190" i="5" s="1"/>
  <c r="BF236" i="5" s="1"/>
  <c r="O141" i="5"/>
  <c r="O190" i="5" s="1"/>
  <c r="O236" i="5" s="1"/>
  <c r="Q141" i="5"/>
  <c r="Q190" i="5" s="1"/>
  <c r="Q236" i="5" s="1"/>
  <c r="AM141" i="5"/>
  <c r="AM190" i="5" s="1"/>
  <c r="AM236" i="5" s="1"/>
  <c r="BX141" i="5"/>
  <c r="BX190" i="5" s="1"/>
  <c r="BX236" i="5" s="1"/>
  <c r="AB141" i="5"/>
  <c r="AB190" i="5" s="1"/>
  <c r="AB236" i="5" s="1"/>
  <c r="CC141" i="5"/>
  <c r="CC190" i="5" s="1"/>
  <c r="CC236" i="5" s="1"/>
  <c r="BC141" i="5"/>
  <c r="BC190" i="5" s="1"/>
  <c r="BC236" i="5" s="1"/>
  <c r="S141" i="5"/>
  <c r="S190" i="5" s="1"/>
  <c r="S236" i="5" s="1"/>
  <c r="CA141" i="5"/>
  <c r="CA190" i="5" s="1"/>
  <c r="CA236" i="5" s="1"/>
  <c r="AY141" i="5"/>
  <c r="AY190" i="5" s="1"/>
  <c r="AY236" i="5" s="1"/>
  <c r="BR141" i="5"/>
  <c r="BR190" i="5" s="1"/>
  <c r="BR236" i="5" s="1"/>
  <c r="BJ141" i="5"/>
  <c r="BJ190" i="5" s="1"/>
  <c r="BJ236" i="5" s="1"/>
  <c r="BQ141" i="5"/>
  <c r="BQ190" i="5" s="1"/>
  <c r="BQ236" i="5" s="1"/>
  <c r="AA141" i="5"/>
  <c r="AA190" i="5" s="1"/>
  <c r="AA236" i="5" s="1"/>
  <c r="BW141" i="5"/>
  <c r="BW190" i="5" s="1"/>
  <c r="BW236" i="5" s="1"/>
  <c r="BD141" i="5"/>
  <c r="BD190" i="5" s="1"/>
  <c r="BD236" i="5" s="1"/>
  <c r="AK141" i="5"/>
  <c r="AK190" i="5" s="1"/>
  <c r="AK236" i="5" s="1"/>
  <c r="BO141" i="5"/>
  <c r="BO190" i="5" s="1"/>
  <c r="BO236" i="5" s="1"/>
  <c r="AH141" i="5"/>
  <c r="AH190" i="5" s="1"/>
  <c r="AH236" i="5" s="1"/>
  <c r="O189" i="5"/>
  <c r="Q189" i="5"/>
  <c r="R189" i="5"/>
  <c r="AA189" i="5"/>
  <c r="AC189" i="5"/>
  <c r="AH189" i="5"/>
  <c r="AK189" i="5"/>
  <c r="AO189" i="5"/>
  <c r="AS189" i="5"/>
  <c r="AY189" i="5"/>
  <c r="BA189" i="5"/>
  <c r="BB189" i="5"/>
  <c r="BK189" i="5"/>
  <c r="BP189" i="5"/>
  <c r="BR189" i="5"/>
  <c r="BV189" i="5"/>
  <c r="CE189" i="5"/>
  <c r="CD189" i="5"/>
  <c r="CE53" i="5"/>
  <c r="CD53" i="5"/>
  <c r="CC53" i="5"/>
  <c r="CB53" i="5"/>
  <c r="BZ53" i="5"/>
  <c r="CA53" i="5"/>
  <c r="BS53" i="5"/>
  <c r="BT53" i="5"/>
  <c r="BW53" i="5"/>
  <c r="BX53" i="5"/>
  <c r="BY53" i="5"/>
  <c r="BU53" i="5"/>
  <c r="BV53" i="5"/>
  <c r="BP53" i="5"/>
  <c r="BO53" i="5"/>
  <c r="BN53" i="5"/>
  <c r="BR53" i="5"/>
  <c r="BQ53" i="5"/>
  <c r="BM53" i="5"/>
  <c r="BL53" i="5"/>
  <c r="BK53" i="5"/>
  <c r="BJ53" i="5"/>
  <c r="BI53" i="5"/>
  <c r="BH53" i="5"/>
  <c r="BG53" i="5"/>
  <c r="BF53" i="5"/>
  <c r="BD53" i="5"/>
  <c r="BE53" i="5"/>
  <c r="BC53" i="5"/>
  <c r="BB53" i="5"/>
  <c r="AY53" i="5"/>
  <c r="BA53" i="5"/>
  <c r="AZ53" i="5"/>
  <c r="AX53" i="5"/>
  <c r="AW53" i="5"/>
  <c r="AV53" i="5"/>
  <c r="AU53" i="5"/>
  <c r="N53" i="5"/>
  <c r="O53" i="5"/>
  <c r="W53" i="5"/>
  <c r="AF53" i="5"/>
  <c r="AG53" i="5"/>
  <c r="AO53" i="5"/>
  <c r="AP53" i="5"/>
  <c r="AT53" i="5"/>
  <c r="AS53" i="5"/>
  <c r="Q53" i="5"/>
  <c r="U53" i="5"/>
  <c r="AB53" i="5"/>
  <c r="AI53" i="5"/>
  <c r="AM53" i="5"/>
  <c r="AR53" i="5"/>
  <c r="AJ53" i="5"/>
  <c r="M53" i="5"/>
  <c r="S53" i="5"/>
  <c r="T53" i="5"/>
  <c r="Z53" i="5"/>
  <c r="AA53" i="5"/>
  <c r="AK53" i="5"/>
  <c r="AL53" i="5"/>
  <c r="AC53" i="5"/>
  <c r="P53" i="5"/>
  <c r="Y53" i="5"/>
  <c r="AH53" i="5"/>
  <c r="AQ53" i="5"/>
  <c r="V53" i="5"/>
  <c r="AE53" i="5"/>
  <c r="AN53" i="5"/>
  <c r="AD53" i="5"/>
  <c r="L53" i="5"/>
  <c r="R53" i="5"/>
  <c r="K53" i="5"/>
  <c r="X53" i="5"/>
  <c r="E65" i="5"/>
  <c r="H65" i="5" s="1"/>
  <c r="P189" i="5"/>
  <c r="N189" i="5"/>
  <c r="U189" i="5"/>
  <c r="V189" i="5"/>
  <c r="Z189" i="5"/>
  <c r="AE189" i="5"/>
  <c r="AG189" i="5"/>
  <c r="AJ189" i="5"/>
  <c r="AQ189" i="5"/>
  <c r="AT189" i="5"/>
  <c r="AX189" i="5"/>
  <c r="BE189" i="5"/>
  <c r="BF189" i="5"/>
  <c r="BH189" i="5"/>
  <c r="BO189" i="5"/>
  <c r="BS189" i="5"/>
  <c r="BT189" i="5"/>
  <c r="CB189" i="5"/>
  <c r="CC189" i="5"/>
  <c r="AV54" i="5"/>
  <c r="AO54" i="5"/>
  <c r="AR54" i="5"/>
  <c r="BW54" i="5"/>
  <c r="AH54" i="5"/>
  <c r="U54" i="5"/>
  <c r="P54" i="5"/>
  <c r="BC54" i="5"/>
  <c r="BM54" i="5"/>
  <c r="CB54" i="5"/>
  <c r="AT54" i="5"/>
  <c r="AI54" i="5"/>
  <c r="BI54" i="5"/>
  <c r="BX54" i="5"/>
  <c r="AL54" i="5"/>
  <c r="AE54" i="5"/>
  <c r="AZ54" i="5"/>
  <c r="O54" i="5"/>
  <c r="K54" i="5"/>
  <c r="Y54" i="5"/>
  <c r="T54" i="5"/>
  <c r="BG54" i="5"/>
  <c r="BQ54" i="5"/>
  <c r="AX54" i="5"/>
  <c r="BF54" i="5"/>
  <c r="AM54" i="5"/>
  <c r="AW54" i="5"/>
  <c r="BD54" i="5"/>
  <c r="CE54" i="5"/>
  <c r="S54" i="5"/>
  <c r="AS54" i="5"/>
  <c r="CA54" i="5"/>
  <c r="BU54" i="5"/>
  <c r="BJ54" i="5"/>
  <c r="BV54" i="5"/>
  <c r="AQ54" i="5"/>
  <c r="BA54" i="5"/>
  <c r="BL54" i="5"/>
  <c r="V54" i="5"/>
  <c r="W54" i="5"/>
  <c r="AG54" i="5"/>
  <c r="AF54" i="5"/>
  <c r="BO54" i="5"/>
  <c r="N54" i="5"/>
  <c r="AC54" i="5"/>
  <c r="AB54" i="5"/>
  <c r="BK54" i="5"/>
  <c r="BN54" i="5"/>
  <c r="BE54" i="5"/>
  <c r="BP54" i="5"/>
  <c r="Z54" i="5"/>
  <c r="AA54" i="5"/>
  <c r="AK54" i="5"/>
  <c r="AN54" i="5"/>
  <c r="BS54" i="5"/>
  <c r="CC54" i="5"/>
  <c r="Q54" i="5"/>
  <c r="M54" i="5"/>
  <c r="AY54" i="5"/>
  <c r="BY54" i="5"/>
  <c r="BR54" i="5"/>
  <c r="CD54" i="5"/>
  <c r="AU54" i="5"/>
  <c r="AP54" i="5"/>
  <c r="L54" i="5"/>
  <c r="BB54" i="5"/>
  <c r="AJ54" i="5"/>
  <c r="BT54" i="5"/>
  <c r="BH54" i="5"/>
  <c r="BZ54" i="5"/>
  <c r="R54" i="5"/>
  <c r="X54" i="5"/>
  <c r="AD54" i="5"/>
  <c r="S180" i="5"/>
  <c r="S226" i="5" s="1"/>
  <c r="Q180" i="5"/>
  <c r="Q226" i="5" s="1"/>
  <c r="AZ180" i="5"/>
  <c r="AZ226" i="5" s="1"/>
  <c r="N180" i="5"/>
  <c r="N226" i="5" s="1"/>
  <c r="AU180" i="5"/>
  <c r="AU226" i="5" s="1"/>
  <c r="CE180" i="5"/>
  <c r="CE226" i="5" s="1"/>
  <c r="BV180" i="5"/>
  <c r="BV226" i="5" s="1"/>
  <c r="CA180" i="5"/>
  <c r="CA226" i="5" s="1"/>
  <c r="CB180" i="5"/>
  <c r="CB226" i="5" s="1"/>
  <c r="CC180" i="5"/>
  <c r="CC226" i="5" s="1"/>
  <c r="BF180" i="5"/>
  <c r="BF226" i="5" s="1"/>
  <c r="AE180" i="5"/>
  <c r="AE226" i="5" s="1"/>
  <c r="O180" i="5"/>
  <c r="O226" i="5" s="1"/>
  <c r="CD180" i="5"/>
  <c r="CD226" i="5" s="1"/>
  <c r="Y180" i="5"/>
  <c r="Y226" i="5" s="1"/>
  <c r="BL180" i="5"/>
  <c r="BL226" i="5" s="1"/>
  <c r="BQ180" i="5"/>
  <c r="BQ226" i="5" s="1"/>
  <c r="BR180" i="5"/>
  <c r="BR226" i="5" s="1"/>
  <c r="AY180" i="5"/>
  <c r="AY226" i="5" s="1"/>
  <c r="AK180" i="5"/>
  <c r="AK226" i="5" s="1"/>
  <c r="BI180" i="5"/>
  <c r="BI226" i="5" s="1"/>
  <c r="P180" i="5"/>
  <c r="P226" i="5" s="1"/>
  <c r="BW180" i="5"/>
  <c r="BW226" i="5" s="1"/>
  <c r="BP180" i="5"/>
  <c r="BP226" i="5" s="1"/>
  <c r="BU180" i="5"/>
  <c r="BU226" i="5" s="1"/>
  <c r="AQ180" i="5"/>
  <c r="AQ226" i="5" s="1"/>
  <c r="AC180" i="5"/>
  <c r="AC226" i="5" s="1"/>
  <c r="BY180" i="5"/>
  <c r="BY226" i="5" s="1"/>
  <c r="BA180" i="5"/>
  <c r="BA226" i="5" s="1"/>
  <c r="Z180" i="5"/>
  <c r="Z226" i="5" s="1"/>
  <c r="BD180" i="5"/>
  <c r="BD226" i="5" s="1"/>
  <c r="AL180" i="5"/>
  <c r="AL226" i="5" s="1"/>
  <c r="M180" i="5"/>
  <c r="M226" i="5" s="1"/>
  <c r="BM180" i="5"/>
  <c r="BM226" i="5" s="1"/>
  <c r="AH180" i="5"/>
  <c r="AH226" i="5" s="1"/>
  <c r="AI180" i="5"/>
  <c r="AI226" i="5" s="1"/>
  <c r="BX180" i="5"/>
  <c r="BX226" i="5" s="1"/>
  <c r="BG180" i="5"/>
  <c r="BG226" i="5" s="1"/>
  <c r="AT180" i="5"/>
  <c r="AT226" i="5" s="1"/>
  <c r="BJ180" i="5"/>
  <c r="BJ226" i="5" s="1"/>
  <c r="AG180" i="5"/>
  <c r="AG226" i="5" s="1"/>
  <c r="T180" i="5"/>
  <c r="T226" i="5" s="1"/>
  <c r="AB180" i="5"/>
  <c r="AB226" i="5" s="1"/>
  <c r="BE180" i="5"/>
  <c r="BE226" i="5" s="1"/>
  <c r="AO180" i="5"/>
  <c r="AO226" i="5" s="1"/>
  <c r="AW180" i="5"/>
  <c r="AW226" i="5" s="1"/>
  <c r="AM180" i="5"/>
  <c r="AM226" i="5" s="1"/>
  <c r="AN180" i="5"/>
  <c r="AN226" i="5" s="1"/>
  <c r="AA180" i="5"/>
  <c r="AA226" i="5" s="1"/>
  <c r="BO180" i="5"/>
  <c r="BO226" i="5" s="1"/>
  <c r="AX180" i="5"/>
  <c r="AX226" i="5" s="1"/>
  <c r="W180" i="5"/>
  <c r="W226" i="5" s="1"/>
  <c r="BS180" i="5"/>
  <c r="BS226" i="5" s="1"/>
  <c r="AS180" i="5"/>
  <c r="AS226" i="5" s="1"/>
  <c r="AF180" i="5"/>
  <c r="AF226" i="5" s="1"/>
  <c r="BK180" i="5"/>
  <c r="BK226" i="5" s="1"/>
  <c r="AR180" i="5"/>
  <c r="AR226" i="5" s="1"/>
  <c r="U180" i="5"/>
  <c r="U226" i="5" s="1"/>
  <c r="BC180" i="5"/>
  <c r="BC226" i="5" s="1"/>
  <c r="V180" i="5"/>
  <c r="V226" i="5" s="1"/>
  <c r="F32" i="4"/>
  <c r="H34" i="4"/>
  <c r="G35" i="4"/>
  <c r="AD128" i="5"/>
  <c r="AP128" i="5"/>
  <c r="AJ128" i="5"/>
  <c r="L128" i="5"/>
  <c r="BN128" i="5"/>
  <c r="BT128" i="5"/>
  <c r="X128" i="5"/>
  <c r="BH128" i="5"/>
  <c r="BZ128" i="5"/>
  <c r="R128" i="5"/>
  <c r="BB128" i="5"/>
  <c r="AV128" i="5"/>
  <c r="CE128" i="5"/>
  <c r="CE177" i="5" s="1"/>
  <c r="CE223" i="5" s="1"/>
  <c r="BV128" i="5"/>
  <c r="BV177" i="5" s="1"/>
  <c r="BV223" i="5" s="1"/>
  <c r="CA128" i="5"/>
  <c r="CA177" i="5" s="1"/>
  <c r="CA223" i="5" s="1"/>
  <c r="BG128" i="5"/>
  <c r="BG177" i="5" s="1"/>
  <c r="BG223" i="5" s="1"/>
  <c r="BW128" i="5"/>
  <c r="BW177" i="5" s="1"/>
  <c r="BW223" i="5" s="1"/>
  <c r="CD128" i="5"/>
  <c r="CD177" i="5" s="1"/>
  <c r="CD223" i="5" s="1"/>
  <c r="BL128" i="5"/>
  <c r="BL177" i="5" s="1"/>
  <c r="BL223" i="5" s="1"/>
  <c r="AR128" i="5"/>
  <c r="AR177" i="5" s="1"/>
  <c r="AR223" i="5" s="1"/>
  <c r="Y128" i="5"/>
  <c r="Y177" i="5" s="1"/>
  <c r="Y223" i="5" s="1"/>
  <c r="BR128" i="5"/>
  <c r="BR177" i="5" s="1"/>
  <c r="BR223" i="5" s="1"/>
  <c r="AX128" i="5"/>
  <c r="AX177" i="5" s="1"/>
  <c r="AX223" i="5" s="1"/>
  <c r="AE128" i="5"/>
  <c r="AE177" i="5" s="1"/>
  <c r="AE223" i="5" s="1"/>
  <c r="BU128" i="5"/>
  <c r="BU177" i="5" s="1"/>
  <c r="BU223" i="5" s="1"/>
  <c r="AY128" i="5"/>
  <c r="AY177" i="5" s="1"/>
  <c r="AY223" i="5" s="1"/>
  <c r="S128" i="5"/>
  <c r="S177" i="5" s="1"/>
  <c r="S223" i="5" s="1"/>
  <c r="CB128" i="5"/>
  <c r="CB177" i="5" s="1"/>
  <c r="CB223" i="5" s="1"/>
  <c r="BY128" i="5"/>
  <c r="BY177" i="5" s="1"/>
  <c r="BY223" i="5" s="1"/>
  <c r="BQ128" i="5"/>
  <c r="BQ177" i="5" s="1"/>
  <c r="BQ223" i="5" s="1"/>
  <c r="AW128" i="5"/>
  <c r="AW177" i="5" s="1"/>
  <c r="AW223" i="5" s="1"/>
  <c r="AC128" i="5"/>
  <c r="AC177" i="5" s="1"/>
  <c r="AC223" i="5" s="1"/>
  <c r="CC128" i="5"/>
  <c r="CC177" i="5" s="1"/>
  <c r="CC223" i="5" s="1"/>
  <c r="BC128" i="5"/>
  <c r="BC177" i="5" s="1"/>
  <c r="BC223" i="5" s="1"/>
  <c r="AI128" i="5"/>
  <c r="AI177" i="5" s="1"/>
  <c r="AI223" i="5" s="1"/>
  <c r="P128" i="5"/>
  <c r="P177" i="5" s="1"/>
  <c r="P223" i="5" s="1"/>
  <c r="AF128" i="5"/>
  <c r="AF177" i="5" s="1"/>
  <c r="AF223" i="5" s="1"/>
  <c r="BX128" i="5"/>
  <c r="BX177" i="5" s="1"/>
  <c r="BX223" i="5" s="1"/>
  <c r="BA128" i="5"/>
  <c r="BA177" i="5" s="1"/>
  <c r="BA223" i="5" s="1"/>
  <c r="AH128" i="5"/>
  <c r="AH177" i="5" s="1"/>
  <c r="AH223" i="5" s="1"/>
  <c r="O128" i="5"/>
  <c r="O177" i="5" s="1"/>
  <c r="O223" i="5" s="1"/>
  <c r="M128" i="5"/>
  <c r="M177" i="5" s="1"/>
  <c r="M223" i="5" s="1"/>
  <c r="BF128" i="5"/>
  <c r="BF177" i="5" s="1"/>
  <c r="BF223" i="5" s="1"/>
  <c r="AN128" i="5"/>
  <c r="AN177" i="5" s="1"/>
  <c r="AN223" i="5" s="1"/>
  <c r="U128" i="5"/>
  <c r="U177" i="5" s="1"/>
  <c r="U223" i="5" s="1"/>
  <c r="BE128" i="5"/>
  <c r="BE177" i="5" s="1"/>
  <c r="BE223" i="5" s="1"/>
  <c r="BS128" i="5"/>
  <c r="BS177" i="5" s="1"/>
  <c r="BS223" i="5" s="1"/>
  <c r="BI128" i="5"/>
  <c r="BI177" i="5" s="1"/>
  <c r="BI223" i="5" s="1"/>
  <c r="AM128" i="5"/>
  <c r="AM177" i="5" s="1"/>
  <c r="AM223" i="5" s="1"/>
  <c r="T128" i="5"/>
  <c r="T177" i="5" s="1"/>
  <c r="T223" i="5" s="1"/>
  <c r="BM128" i="5"/>
  <c r="BM177" i="5" s="1"/>
  <c r="BM223" i="5" s="1"/>
  <c r="AS128" i="5"/>
  <c r="AS177" i="5" s="1"/>
  <c r="AS223" i="5" s="1"/>
  <c r="Z128" i="5"/>
  <c r="Z177" i="5" s="1"/>
  <c r="Z223" i="5" s="1"/>
  <c r="AL128" i="5"/>
  <c r="AL177" i="5" s="1"/>
  <c r="AL223" i="5" s="1"/>
  <c r="BD128" i="5"/>
  <c r="BD177" i="5" s="1"/>
  <c r="BD223" i="5" s="1"/>
  <c r="W128" i="5"/>
  <c r="W177" i="5" s="1"/>
  <c r="W223" i="5" s="1"/>
  <c r="AO128" i="5"/>
  <c r="AO177" i="5" s="1"/>
  <c r="AO223" i="5" s="1"/>
  <c r="AK128" i="5"/>
  <c r="AK177" i="5" s="1"/>
  <c r="AK223" i="5" s="1"/>
  <c r="BP128" i="5"/>
  <c r="BP177" i="5" s="1"/>
  <c r="BP223" i="5" s="1"/>
  <c r="V128" i="5"/>
  <c r="V177" i="5" s="1"/>
  <c r="V223" i="5" s="1"/>
  <c r="AZ128" i="5"/>
  <c r="AZ177" i="5" s="1"/>
  <c r="AZ223" i="5" s="1"/>
  <c r="BK128" i="5"/>
  <c r="BK177" i="5" s="1"/>
  <c r="BK223" i="5" s="1"/>
  <c r="Q128" i="5"/>
  <c r="Q177" i="5" s="1"/>
  <c r="Q223" i="5" s="1"/>
  <c r="AU128" i="5"/>
  <c r="AU177" i="5" s="1"/>
  <c r="AU223" i="5" s="1"/>
  <c r="AQ128" i="5"/>
  <c r="AQ177" i="5" s="1"/>
  <c r="AQ223" i="5" s="1"/>
  <c r="BJ128" i="5"/>
  <c r="BJ177" i="5" s="1"/>
  <c r="BJ223" i="5" s="1"/>
  <c r="AB128" i="5"/>
  <c r="AB177" i="5" s="1"/>
  <c r="AB223" i="5" s="1"/>
  <c r="AT128" i="5"/>
  <c r="AT177" i="5" s="1"/>
  <c r="AT223" i="5" s="1"/>
  <c r="BO128" i="5"/>
  <c r="BO177" i="5" s="1"/>
  <c r="BO223" i="5" s="1"/>
  <c r="AG128" i="5"/>
  <c r="AG177" i="5" s="1"/>
  <c r="AG223" i="5" s="1"/>
  <c r="N128" i="5"/>
  <c r="N177" i="5" s="1"/>
  <c r="N223" i="5" s="1"/>
  <c r="AA128" i="5"/>
  <c r="AA177" i="5" s="1"/>
  <c r="AA223" i="5" s="1"/>
  <c r="BG189" i="5"/>
  <c r="M189" i="5"/>
  <c r="T189" i="5"/>
  <c r="W189" i="5"/>
  <c r="X189" i="5"/>
  <c r="AF189" i="5"/>
  <c r="AI189" i="5"/>
  <c r="AM189" i="5"/>
  <c r="AR189" i="5"/>
  <c r="AU189" i="5"/>
  <c r="AV189" i="5"/>
  <c r="BC189" i="5"/>
  <c r="BJ189" i="5"/>
  <c r="BL189" i="5"/>
  <c r="BQ189" i="5"/>
  <c r="BU189" i="5"/>
  <c r="BX189" i="5"/>
  <c r="BZ189" i="5"/>
  <c r="BG179" i="5"/>
  <c r="BG225" i="5" s="1"/>
  <c r="S179" i="5"/>
  <c r="S225" i="5" s="1"/>
  <c r="CE179" i="5"/>
  <c r="CE225" i="5" s="1"/>
  <c r="AO179" i="5"/>
  <c r="AO225" i="5" s="1"/>
  <c r="O179" i="5"/>
  <c r="O225" i="5" s="1"/>
  <c r="BV179" i="5"/>
  <c r="BV225" i="5" s="1"/>
  <c r="BA179" i="5"/>
  <c r="BA225" i="5" s="1"/>
  <c r="CB179" i="5"/>
  <c r="CB225" i="5" s="1"/>
  <c r="BI179" i="5"/>
  <c r="BI225" i="5" s="1"/>
  <c r="AM179" i="5"/>
  <c r="AM225" i="5" s="1"/>
  <c r="BO179" i="5"/>
  <c r="BO225" i="5" s="1"/>
  <c r="CA179" i="5"/>
  <c r="CA225" i="5" s="1"/>
  <c r="BF179" i="5"/>
  <c r="BF225" i="5" s="1"/>
  <c r="AL179" i="5"/>
  <c r="AL225" i="5" s="1"/>
  <c r="BM179" i="5"/>
  <c r="BM225" i="5" s="1"/>
  <c r="AS179" i="5"/>
  <c r="AS225" i="5" s="1"/>
  <c r="AT179" i="5"/>
  <c r="AT225" i="5" s="1"/>
  <c r="BL179" i="5"/>
  <c r="BL225" i="5" s="1"/>
  <c r="AR179" i="5"/>
  <c r="AR225" i="5" s="1"/>
  <c r="BR179" i="5"/>
  <c r="BR225" i="5" s="1"/>
  <c r="AX179" i="5"/>
  <c r="AX225" i="5" s="1"/>
  <c r="BU179" i="5"/>
  <c r="BU225" i="5" s="1"/>
  <c r="BQ179" i="5"/>
  <c r="BQ225" i="5" s="1"/>
  <c r="AW179" i="5"/>
  <c r="AW225" i="5" s="1"/>
  <c r="BW179" i="5"/>
  <c r="BW225" i="5" s="1"/>
  <c r="BC179" i="5"/>
  <c r="BC225" i="5" s="1"/>
  <c r="AZ179" i="5"/>
  <c r="AZ225" i="5" s="1"/>
  <c r="AY179" i="5"/>
  <c r="AY225" i="5" s="1"/>
  <c r="U179" i="5"/>
  <c r="U225" i="5" s="1"/>
  <c r="CD179" i="5"/>
  <c r="CD225" i="5" s="1"/>
  <c r="BY179" i="5"/>
  <c r="BY225" i="5" s="1"/>
  <c r="Z179" i="5"/>
  <c r="Z225" i="5" s="1"/>
  <c r="BK179" i="5"/>
  <c r="BK225" i="5" s="1"/>
  <c r="AA179" i="5"/>
  <c r="AA225" i="5" s="1"/>
  <c r="BJ179" i="5"/>
  <c r="BJ225" i="5" s="1"/>
  <c r="AH179" i="5"/>
  <c r="AH225" i="5" s="1"/>
  <c r="BE179" i="5"/>
  <c r="BE225" i="5" s="1"/>
  <c r="AE179" i="5"/>
  <c r="AE225" i="5" s="1"/>
  <c r="BX179" i="5"/>
  <c r="BX225" i="5" s="1"/>
  <c r="AQ179" i="5"/>
  <c r="AQ225" i="5" s="1"/>
  <c r="AF179" i="5"/>
  <c r="AF225" i="5" s="1"/>
  <c r="BS179" i="5"/>
  <c r="BS225" i="5" s="1"/>
  <c r="AI179" i="5"/>
  <c r="AI225" i="5" s="1"/>
  <c r="N179" i="5"/>
  <c r="N225" i="5" s="1"/>
  <c r="BD179" i="5"/>
  <c r="BD225" i="5" s="1"/>
  <c r="P179" i="5"/>
  <c r="P225" i="5" s="1"/>
  <c r="M179" i="5"/>
  <c r="M225" i="5" s="1"/>
  <c r="BP179" i="5"/>
  <c r="BP225" i="5" s="1"/>
  <c r="AG179" i="5"/>
  <c r="AG225" i="5" s="1"/>
  <c r="W179" i="5"/>
  <c r="W225" i="5" s="1"/>
  <c r="Y179" i="5"/>
  <c r="Y225" i="5" s="1"/>
  <c r="AC179" i="5"/>
  <c r="AC225" i="5" s="1"/>
  <c r="Q179" i="5"/>
  <c r="Q225" i="5" s="1"/>
  <c r="T179" i="5"/>
  <c r="T225" i="5" s="1"/>
  <c r="AK179" i="5"/>
  <c r="AK225" i="5" s="1"/>
  <c r="AN179" i="5"/>
  <c r="AN225" i="5" s="1"/>
  <c r="CC179" i="5"/>
  <c r="CC225" i="5" s="1"/>
  <c r="AU179" i="5"/>
  <c r="AU225" i="5" s="1"/>
  <c r="V179" i="5"/>
  <c r="V225" i="5" s="1"/>
  <c r="AB179" i="5"/>
  <c r="AB225" i="5" s="1"/>
  <c r="K139" i="5"/>
  <c r="J140" i="5"/>
  <c r="K189" i="5"/>
  <c r="L189" i="5"/>
  <c r="S189" i="5"/>
  <c r="Y189" i="5"/>
  <c r="AB189" i="5"/>
  <c r="AD189" i="5"/>
  <c r="AL189" i="5"/>
  <c r="AN189" i="5"/>
  <c r="AP189" i="5"/>
  <c r="AW189" i="5"/>
  <c r="AZ189" i="5"/>
  <c r="BD189" i="5"/>
  <c r="BI189" i="5"/>
  <c r="BM189" i="5"/>
  <c r="BN189" i="5"/>
  <c r="BW189" i="5"/>
  <c r="BY189" i="5"/>
  <c r="CA189" i="5"/>
  <c r="U87" i="12"/>
  <c r="W87" i="12"/>
  <c r="U86" i="12"/>
  <c r="K99" i="12"/>
  <c r="V132" i="12"/>
  <c r="L86" i="12"/>
  <c r="N30" i="12"/>
  <c r="V31" i="12"/>
  <c r="O30" i="12"/>
  <c r="O87" i="12"/>
  <c r="V44" i="4"/>
  <c r="R89" i="12"/>
  <c r="N88" i="12"/>
  <c r="N86" i="12"/>
  <c r="M89" i="12"/>
  <c r="R88" i="12"/>
  <c r="Q87" i="12"/>
  <c r="N31" i="12"/>
  <c r="V89" i="12"/>
  <c r="T88" i="12"/>
  <c r="R132" i="12"/>
  <c r="Y44" i="4"/>
  <c r="L89" i="12"/>
  <c r="V30" i="12"/>
  <c r="O86" i="12"/>
  <c r="N89" i="12"/>
  <c r="T99" i="12"/>
  <c r="N87" i="12"/>
  <c r="V86" i="12"/>
  <c r="W44" i="4"/>
  <c r="Q132" i="12"/>
  <c r="L88" i="12"/>
  <c r="Q88" i="12"/>
  <c r="M31" i="12"/>
  <c r="L31" i="12"/>
  <c r="O89" i="12"/>
  <c r="S86" i="12"/>
  <c r="K132" i="12"/>
  <c r="Z44" i="4"/>
  <c r="M30" i="12"/>
  <c r="U30" i="12"/>
  <c r="V88" i="12"/>
  <c r="P88" i="12"/>
  <c r="S87" i="12"/>
  <c r="O88" i="12"/>
  <c r="P132" i="12"/>
  <c r="R99" i="12"/>
  <c r="Q30" i="12"/>
  <c r="T87" i="12"/>
  <c r="O99" i="12"/>
  <c r="L30" i="12"/>
  <c r="P87" i="12"/>
  <c r="S89" i="12"/>
  <c r="X44" i="4"/>
  <c r="K31" i="12"/>
  <c r="Q86" i="12"/>
  <c r="R30" i="12"/>
  <c r="W132" i="12"/>
  <c r="M99" i="12"/>
  <c r="P86" i="12"/>
  <c r="S99" i="12"/>
  <c r="O132" i="12"/>
  <c r="W31" i="12"/>
  <c r="U99" i="12"/>
  <c r="P99" i="12"/>
  <c r="R86" i="12"/>
  <c r="S88" i="12"/>
  <c r="T30" i="12"/>
  <c r="T31" i="12"/>
  <c r="V87" i="12"/>
  <c r="Q99" i="12"/>
  <c r="M87" i="12"/>
  <c r="P30" i="12"/>
  <c r="AA44" i="4"/>
  <c r="W99" i="12"/>
  <c r="L99" i="12"/>
  <c r="S30" i="12"/>
  <c r="P89" i="12"/>
  <c r="U89" i="12"/>
  <c r="Q31" i="12"/>
  <c r="M86" i="12"/>
  <c r="S31" i="12"/>
  <c r="V99" i="12"/>
  <c r="W30" i="12"/>
  <c r="R31" i="12"/>
  <c r="T89" i="12"/>
  <c r="T86" i="12"/>
  <c r="T132" i="12"/>
  <c r="L132" i="12"/>
  <c r="W88" i="12"/>
  <c r="U88" i="12"/>
  <c r="R87" i="12"/>
  <c r="K30" i="12"/>
  <c r="AB44" i="4"/>
  <c r="W86" i="12"/>
  <c r="M132" i="12"/>
  <c r="P31" i="12"/>
  <c r="N99" i="12"/>
  <c r="U31" i="12"/>
  <c r="M88" i="12"/>
  <c r="S132" i="12"/>
  <c r="W89" i="12"/>
  <c r="O31" i="12"/>
  <c r="U132" i="12"/>
  <c r="N132" i="12"/>
  <c r="L87" i="12"/>
  <c r="Q89" i="12"/>
  <c r="P74" i="4" l="1"/>
  <c r="N27" i="12"/>
  <c r="O27" i="12"/>
  <c r="P27" i="12"/>
  <c r="W27" i="12"/>
  <c r="J87" i="12"/>
  <c r="J86" i="12"/>
  <c r="J89" i="12"/>
  <c r="K27" i="12"/>
  <c r="J30" i="12"/>
  <c r="Q27" i="12"/>
  <c r="R27" i="12"/>
  <c r="T27" i="12"/>
  <c r="U27" i="12"/>
  <c r="V27" i="12"/>
  <c r="AB140" i="12"/>
  <c r="Y140" i="12"/>
  <c r="X140" i="12"/>
  <c r="J132" i="12"/>
  <c r="AC140" i="12"/>
  <c r="AA140" i="12"/>
  <c r="AD140" i="12"/>
  <c r="Z140" i="12"/>
  <c r="AE140" i="12"/>
  <c r="U44" i="4"/>
  <c r="J88" i="12"/>
  <c r="J31" i="12"/>
  <c r="M27" i="12"/>
  <c r="L27" i="12"/>
  <c r="S27" i="12"/>
  <c r="J99" i="12"/>
  <c r="K108" i="12"/>
  <c r="K97" i="12"/>
  <c r="BD235" i="5"/>
  <c r="AN235" i="5"/>
  <c r="Y235" i="5"/>
  <c r="L235" i="5"/>
  <c r="BT179" i="5"/>
  <c r="AD179" i="5"/>
  <c r="AV179" i="5"/>
  <c r="BJ235" i="5"/>
  <c r="AI235" i="5"/>
  <c r="BZ177" i="5"/>
  <c r="BN177" i="5"/>
  <c r="AD177" i="5"/>
  <c r="AJ180" i="5"/>
  <c r="AD180" i="5"/>
  <c r="R180" i="5"/>
  <c r="BE235" i="5"/>
  <c r="AT235" i="5"/>
  <c r="X50" i="5"/>
  <c r="AD50" i="5"/>
  <c r="AQ50" i="5"/>
  <c r="AC50" i="5"/>
  <c r="Z50" i="5"/>
  <c r="AJ50" i="5"/>
  <c r="AB50" i="5"/>
  <c r="AT50" i="5"/>
  <c r="AF50" i="5"/>
  <c r="AU50" i="5"/>
  <c r="AZ50" i="5"/>
  <c r="BC50" i="5"/>
  <c r="BG50" i="5"/>
  <c r="BK50" i="5"/>
  <c r="BR50" i="5"/>
  <c r="BV50" i="5"/>
  <c r="BW50" i="5"/>
  <c r="BZ50" i="5"/>
  <c r="CE50" i="5"/>
  <c r="BA235" i="5"/>
  <c r="AS235" i="5"/>
  <c r="AK235" i="5"/>
  <c r="L190" i="5"/>
  <c r="X190" i="5"/>
  <c r="AP190" i="5"/>
  <c r="BB178" i="5"/>
  <c r="BT178" i="5"/>
  <c r="J129" i="5"/>
  <c r="L178" i="5"/>
  <c r="CA235" i="5"/>
  <c r="BM235" i="5"/>
  <c r="AW235" i="5"/>
  <c r="AD235" i="5"/>
  <c r="BB179" i="5"/>
  <c r="BN179" i="5"/>
  <c r="R179" i="5"/>
  <c r="BZ235" i="5"/>
  <c r="BL235" i="5"/>
  <c r="AU235" i="5"/>
  <c r="W235" i="5"/>
  <c r="M235" i="5"/>
  <c r="AV177" i="5"/>
  <c r="BH177" i="5"/>
  <c r="J128" i="5"/>
  <c r="L177" i="5"/>
  <c r="BB180" i="5"/>
  <c r="J131" i="5"/>
  <c r="L180" i="5"/>
  <c r="BZ180" i="5"/>
  <c r="BO235" i="5"/>
  <c r="BF235" i="5"/>
  <c r="AX235" i="5"/>
  <c r="AQ235" i="5"/>
  <c r="AG235" i="5"/>
  <c r="P235" i="5"/>
  <c r="K50" i="5"/>
  <c r="J53" i="5"/>
  <c r="AN50" i="5"/>
  <c r="AH50" i="5"/>
  <c r="AL50" i="5"/>
  <c r="T50" i="5"/>
  <c r="AR50" i="5"/>
  <c r="U50" i="5"/>
  <c r="AP50" i="5"/>
  <c r="W50" i="5"/>
  <c r="AV50" i="5"/>
  <c r="BA50" i="5"/>
  <c r="BE50" i="5"/>
  <c r="BH50" i="5"/>
  <c r="BL50" i="5"/>
  <c r="BN50" i="5"/>
  <c r="BU50" i="5"/>
  <c r="BT50" i="5"/>
  <c r="CB50" i="5"/>
  <c r="BV235" i="5"/>
  <c r="BB235" i="5"/>
  <c r="AY235" i="5"/>
  <c r="AO235" i="5"/>
  <c r="BH190" i="5"/>
  <c r="AV190" i="5"/>
  <c r="R190" i="5"/>
  <c r="BB190" i="5"/>
  <c r="BZ178" i="5"/>
  <c r="X178" i="5"/>
  <c r="R178" i="5"/>
  <c r="K235" i="5"/>
  <c r="J189" i="5"/>
  <c r="BZ179" i="5"/>
  <c r="X179" i="5"/>
  <c r="J130" i="5"/>
  <c r="L179" i="5"/>
  <c r="BU235" i="5"/>
  <c r="BC235" i="5"/>
  <c r="AM235" i="5"/>
  <c r="AF235" i="5"/>
  <c r="BB177" i="5"/>
  <c r="X177" i="5"/>
  <c r="AJ177" i="5"/>
  <c r="BH180" i="5"/>
  <c r="BT180" i="5"/>
  <c r="AP180" i="5"/>
  <c r="J54" i="5"/>
  <c r="CC235" i="5"/>
  <c r="BT235" i="5"/>
  <c r="Z235" i="5"/>
  <c r="U235" i="5"/>
  <c r="R50" i="5"/>
  <c r="AE50" i="5"/>
  <c r="Y50" i="5"/>
  <c r="AK50" i="5"/>
  <c r="S50" i="5"/>
  <c r="AM50" i="5"/>
  <c r="Q50" i="5"/>
  <c r="AO50" i="5"/>
  <c r="O50" i="5"/>
  <c r="AW50" i="5"/>
  <c r="AY50" i="5"/>
  <c r="BD50" i="5"/>
  <c r="BI50" i="5"/>
  <c r="BM50" i="5"/>
  <c r="BO50" i="5"/>
  <c r="BY50" i="5"/>
  <c r="BS50" i="5"/>
  <c r="CC50" i="5"/>
  <c r="CD235" i="5"/>
  <c r="BP235" i="5"/>
  <c r="AH235" i="5"/>
  <c r="AA235" i="5"/>
  <c r="Q235" i="5"/>
  <c r="AJ190" i="5"/>
  <c r="BN190" i="5"/>
  <c r="BZ190" i="5"/>
  <c r="AJ178" i="5"/>
  <c r="AD178" i="5"/>
  <c r="AV178" i="5"/>
  <c r="BW235" i="5"/>
  <c r="BY235" i="5"/>
  <c r="BN235" i="5"/>
  <c r="BI235" i="5"/>
  <c r="AZ235" i="5"/>
  <c r="AP235" i="5"/>
  <c r="AL235" i="5"/>
  <c r="AB235" i="5"/>
  <c r="S235" i="5"/>
  <c r="AP179" i="5"/>
  <c r="BH179" i="5"/>
  <c r="AJ179" i="5"/>
  <c r="BX235" i="5"/>
  <c r="BQ235" i="5"/>
  <c r="AV235" i="5"/>
  <c r="AR235" i="5"/>
  <c r="X235" i="5"/>
  <c r="T235" i="5"/>
  <c r="BG235" i="5"/>
  <c r="R177" i="5"/>
  <c r="BT177" i="5"/>
  <c r="AP177" i="5"/>
  <c r="BN180" i="5"/>
  <c r="AV180" i="5"/>
  <c r="X180" i="5"/>
  <c r="CB235" i="5"/>
  <c r="BS235" i="5"/>
  <c r="BH235" i="5"/>
  <c r="AJ235" i="5"/>
  <c r="AE235" i="5"/>
  <c r="V235" i="5"/>
  <c r="N235" i="5"/>
  <c r="CE65" i="5"/>
  <c r="CE56" i="5" s="1"/>
  <c r="K65" i="5"/>
  <c r="BZ65" i="5"/>
  <c r="CD65" i="5"/>
  <c r="CD56" i="5" s="1"/>
  <c r="CC65" i="5"/>
  <c r="CC56" i="5" s="1"/>
  <c r="CB65" i="5"/>
  <c r="CB56" i="5" s="1"/>
  <c r="CA65" i="5"/>
  <c r="CA56" i="5" s="1"/>
  <c r="BT65" i="5"/>
  <c r="BY65" i="5"/>
  <c r="BY56" i="5" s="1"/>
  <c r="BU65" i="5"/>
  <c r="BU56" i="5" s="1"/>
  <c r="BW65" i="5"/>
  <c r="BW56" i="5" s="1"/>
  <c r="BV65" i="5"/>
  <c r="BV56" i="5" s="1"/>
  <c r="BX65" i="5"/>
  <c r="BX56" i="5" s="1"/>
  <c r="BS65" i="5"/>
  <c r="BS56" i="5" s="1"/>
  <c r="BN65" i="5"/>
  <c r="BM65" i="5"/>
  <c r="BM56" i="5" s="1"/>
  <c r="BQ65" i="5"/>
  <c r="BQ56" i="5" s="1"/>
  <c r="BP65" i="5"/>
  <c r="BP56" i="5" s="1"/>
  <c r="BR65" i="5"/>
  <c r="BR56" i="5" s="1"/>
  <c r="BO65" i="5"/>
  <c r="BO56" i="5" s="1"/>
  <c r="BH65" i="5"/>
  <c r="BL65" i="5"/>
  <c r="BL56" i="5" s="1"/>
  <c r="BK65" i="5"/>
  <c r="BK56" i="5" s="1"/>
  <c r="BJ65" i="5"/>
  <c r="BJ56" i="5" s="1"/>
  <c r="BI65" i="5"/>
  <c r="BI56" i="5" s="1"/>
  <c r="BB65" i="5"/>
  <c r="BG65" i="5"/>
  <c r="BG56" i="5" s="1"/>
  <c r="BF65" i="5"/>
  <c r="BF56" i="5" s="1"/>
  <c r="BE65" i="5"/>
  <c r="BE56" i="5" s="1"/>
  <c r="BD65" i="5"/>
  <c r="BD56" i="5" s="1"/>
  <c r="BC65" i="5"/>
  <c r="BC56" i="5" s="1"/>
  <c r="AV65" i="5"/>
  <c r="BA65" i="5"/>
  <c r="BA56" i="5" s="1"/>
  <c r="AZ65" i="5"/>
  <c r="AZ56" i="5" s="1"/>
  <c r="AY65" i="5"/>
  <c r="AY56" i="5" s="1"/>
  <c r="AX65" i="5"/>
  <c r="AX56" i="5" s="1"/>
  <c r="AW65" i="5"/>
  <c r="AW56" i="5" s="1"/>
  <c r="AP65" i="5"/>
  <c r="AS65" i="5"/>
  <c r="AS56" i="5" s="1"/>
  <c r="AU65" i="5"/>
  <c r="AU56" i="5" s="1"/>
  <c r="AE65" i="5"/>
  <c r="AE56" i="5" s="1"/>
  <c r="AA65" i="5"/>
  <c r="AA56" i="5" s="1"/>
  <c r="AT65" i="5"/>
  <c r="AT56" i="5" s="1"/>
  <c r="AR65" i="5"/>
  <c r="AR56" i="5" s="1"/>
  <c r="AQ65" i="5"/>
  <c r="AQ56" i="5" s="1"/>
  <c r="AJ65" i="5"/>
  <c r="AM65" i="5"/>
  <c r="AM56" i="5" s="1"/>
  <c r="AK65" i="5"/>
  <c r="AK56" i="5" s="1"/>
  <c r="AO65" i="5"/>
  <c r="AO56" i="5" s="1"/>
  <c r="AL65" i="5"/>
  <c r="AL56" i="5" s="1"/>
  <c r="AN65" i="5"/>
  <c r="AN56" i="5" s="1"/>
  <c r="AI65" i="5"/>
  <c r="AI56" i="5" s="1"/>
  <c r="AD65" i="5"/>
  <c r="L65" i="5"/>
  <c r="AH65" i="5"/>
  <c r="AH56" i="5" s="1"/>
  <c r="R65" i="5"/>
  <c r="X65" i="5"/>
  <c r="V65" i="5"/>
  <c r="V56" i="5" s="1"/>
  <c r="U65" i="5"/>
  <c r="U56" i="5" s="1"/>
  <c r="AF65" i="5"/>
  <c r="AF56" i="5" s="1"/>
  <c r="AB65" i="5"/>
  <c r="AB56" i="5" s="1"/>
  <c r="N65" i="5"/>
  <c r="N56" i="5" s="1"/>
  <c r="Z65" i="5"/>
  <c r="Z56" i="5" s="1"/>
  <c r="Y65" i="5"/>
  <c r="Y56" i="5" s="1"/>
  <c r="O65" i="5"/>
  <c r="O56" i="5" s="1"/>
  <c r="AC65" i="5"/>
  <c r="AC56" i="5" s="1"/>
  <c r="M65" i="5"/>
  <c r="M56" i="5" s="1"/>
  <c r="T65" i="5"/>
  <c r="T56" i="5" s="1"/>
  <c r="W65" i="5"/>
  <c r="W56" i="5" s="1"/>
  <c r="S65" i="5"/>
  <c r="S56" i="5" s="1"/>
  <c r="AG65" i="5"/>
  <c r="AG56" i="5" s="1"/>
  <c r="Q65" i="5"/>
  <c r="Q56" i="5" s="1"/>
  <c r="P65" i="5"/>
  <c r="P56" i="5" s="1"/>
  <c r="L50" i="5"/>
  <c r="V50" i="5"/>
  <c r="P50" i="5"/>
  <c r="AA50" i="5"/>
  <c r="M50" i="5"/>
  <c r="AI50" i="5"/>
  <c r="AS50" i="5"/>
  <c r="AG50" i="5"/>
  <c r="N50" i="5"/>
  <c r="N66" i="5" s="1"/>
  <c r="AX50" i="5"/>
  <c r="BB50" i="5"/>
  <c r="BF50" i="5"/>
  <c r="BJ50" i="5"/>
  <c r="BQ50" i="5"/>
  <c r="BP50" i="5"/>
  <c r="BX50" i="5"/>
  <c r="BX66" i="5" s="1"/>
  <c r="CA50" i="5"/>
  <c r="CD50" i="5"/>
  <c r="CE235" i="5"/>
  <c r="BR235" i="5"/>
  <c r="BK235" i="5"/>
  <c r="AC235" i="5"/>
  <c r="R235" i="5"/>
  <c r="O235" i="5"/>
  <c r="AD190" i="5"/>
  <c r="BT190" i="5"/>
  <c r="J141" i="5"/>
  <c r="K190" i="5"/>
  <c r="AP178" i="5"/>
  <c r="BH178" i="5"/>
  <c r="BN178" i="5"/>
  <c r="M75" i="4"/>
  <c r="O75" i="4" s="1"/>
  <c r="H99" i="5"/>
  <c r="Q120" i="12"/>
  <c r="L123" i="12"/>
  <c r="N123" i="12"/>
  <c r="W45" i="4"/>
  <c r="Q121" i="12"/>
  <c r="P122" i="12"/>
  <c r="W41" i="12"/>
  <c r="X32" i="4"/>
  <c r="S133" i="12"/>
  <c r="O123" i="12"/>
  <c r="AA45" i="4"/>
  <c r="X33" i="4"/>
  <c r="L120" i="12"/>
  <c r="X35" i="4"/>
  <c r="N165" i="12"/>
  <c r="K133" i="12"/>
  <c r="AB33" i="4"/>
  <c r="Z34" i="4"/>
  <c r="T120" i="12"/>
  <c r="K165" i="12"/>
  <c r="Q41" i="12"/>
  <c r="K41" i="12"/>
  <c r="V45" i="4"/>
  <c r="Q123" i="12"/>
  <c r="W121" i="12"/>
  <c r="N41" i="12"/>
  <c r="AA35" i="4"/>
  <c r="O41" i="12"/>
  <c r="U165" i="12"/>
  <c r="Z45" i="4"/>
  <c r="M165" i="12"/>
  <c r="P123" i="12"/>
  <c r="U120" i="12"/>
  <c r="U123" i="12"/>
  <c r="S41" i="12"/>
  <c r="Q122" i="12"/>
  <c r="S120" i="12"/>
  <c r="O165" i="12"/>
  <c r="Q133" i="12"/>
  <c r="U121" i="12"/>
  <c r="U133" i="12"/>
  <c r="P133" i="12"/>
  <c r="O121" i="12"/>
  <c r="X45" i="4"/>
  <c r="V41" i="12"/>
  <c r="U41" i="12"/>
  <c r="O122" i="12"/>
  <c r="V120" i="12"/>
  <c r="V133" i="12"/>
  <c r="W34" i="4"/>
  <c r="R41" i="12"/>
  <c r="U122" i="12"/>
  <c r="N121" i="12"/>
  <c r="V121" i="12"/>
  <c r="O120" i="12"/>
  <c r="Z33" i="4"/>
  <c r="S121" i="12"/>
  <c r="P121" i="12"/>
  <c r="X34" i="4"/>
  <c r="Z35" i="4"/>
  <c r="M41" i="12"/>
  <c r="O133" i="12"/>
  <c r="T41" i="12"/>
  <c r="M120" i="12"/>
  <c r="AA33" i="4"/>
  <c r="T165" i="12"/>
  <c r="S122" i="12"/>
  <c r="AA34" i="4"/>
  <c r="W123" i="12"/>
  <c r="T121" i="12"/>
  <c r="Y35" i="4"/>
  <c r="V122" i="12"/>
  <c r="T133" i="12"/>
  <c r="Y33" i="4"/>
  <c r="S165" i="12"/>
  <c r="N133" i="12"/>
  <c r="AB45" i="4"/>
  <c r="V123" i="12"/>
  <c r="P120" i="12"/>
  <c r="L165" i="12"/>
  <c r="N122" i="12"/>
  <c r="R122" i="12"/>
  <c r="P41" i="12"/>
  <c r="Q165" i="12"/>
  <c r="Z32" i="4"/>
  <c r="V165" i="12"/>
  <c r="T123" i="12"/>
  <c r="R120" i="12"/>
  <c r="L41" i="12"/>
  <c r="T122" i="12"/>
  <c r="AB32" i="4"/>
  <c r="R165" i="12"/>
  <c r="S123" i="12"/>
  <c r="W33" i="4"/>
  <c r="M121" i="12"/>
  <c r="L122" i="12"/>
  <c r="M123" i="12"/>
  <c r="W165" i="12"/>
  <c r="W35" i="4"/>
  <c r="Y32" i="4"/>
  <c r="W32" i="4"/>
  <c r="W120" i="12"/>
  <c r="R133" i="12"/>
  <c r="M122" i="12"/>
  <c r="AA32" i="4"/>
  <c r="N120" i="12"/>
  <c r="AB34" i="4"/>
  <c r="R123" i="12"/>
  <c r="L133" i="12"/>
  <c r="M133" i="12"/>
  <c r="L121" i="12"/>
  <c r="W133" i="12"/>
  <c r="P165" i="12"/>
  <c r="AB35" i="4"/>
  <c r="W122" i="12"/>
  <c r="Y34" i="4"/>
  <c r="R121" i="12"/>
  <c r="Y45" i="4"/>
  <c r="V66" i="5" l="1"/>
  <c r="BF66" i="5"/>
  <c r="AA66" i="5"/>
  <c r="BP66" i="5"/>
  <c r="CD66" i="5"/>
  <c r="BQ66" i="5"/>
  <c r="AX66" i="5"/>
  <c r="AI66" i="5"/>
  <c r="BJ66" i="5"/>
  <c r="CA66" i="5"/>
  <c r="AG66" i="5"/>
  <c r="AS66" i="5"/>
  <c r="P66" i="5"/>
  <c r="M66" i="5"/>
  <c r="J133" i="12"/>
  <c r="K142" i="12"/>
  <c r="K131" i="12"/>
  <c r="U45" i="4"/>
  <c r="V43" i="4"/>
  <c r="U32" i="12"/>
  <c r="U42" i="12" s="1"/>
  <c r="U49" i="12"/>
  <c r="W49" i="12"/>
  <c r="W32" i="12"/>
  <c r="W42" i="12" s="1"/>
  <c r="J120" i="12"/>
  <c r="U32" i="4"/>
  <c r="L49" i="12"/>
  <c r="L32" i="12"/>
  <c r="L42" i="12" s="1"/>
  <c r="P32" i="12"/>
  <c r="P42" i="12" s="1"/>
  <c r="P49" i="12"/>
  <c r="Q32" i="12"/>
  <c r="Q42" i="12" s="1"/>
  <c r="Q49" i="12"/>
  <c r="S32" i="12"/>
  <c r="S42" i="12" s="1"/>
  <c r="S49" i="12"/>
  <c r="J41" i="12"/>
  <c r="J47" i="12" s="1"/>
  <c r="N7" i="4" s="1"/>
  <c r="K32" i="12"/>
  <c r="K42" i="12" s="1"/>
  <c r="K49" i="12"/>
  <c r="J165" i="12"/>
  <c r="J123" i="12"/>
  <c r="U35" i="4"/>
  <c r="J121" i="12"/>
  <c r="U33" i="4"/>
  <c r="N49" i="12"/>
  <c r="N32" i="12"/>
  <c r="N42" i="12" s="1"/>
  <c r="O49" i="12"/>
  <c r="O32" i="12"/>
  <c r="O42" i="12" s="1"/>
  <c r="T32" i="12"/>
  <c r="T42" i="12" s="1"/>
  <c r="T49" i="12"/>
  <c r="M49" i="12"/>
  <c r="M32" i="12"/>
  <c r="M42" i="12" s="1"/>
  <c r="R49" i="12"/>
  <c r="R32" i="12"/>
  <c r="R42" i="12" s="1"/>
  <c r="V32" i="12"/>
  <c r="V42" i="12" s="1"/>
  <c r="V49" i="12"/>
  <c r="J122" i="12"/>
  <c r="U34" i="4"/>
  <c r="K76" i="4"/>
  <c r="P75" i="4"/>
  <c r="J190" i="5"/>
  <c r="K236" i="5"/>
  <c r="K234" i="5" s="1"/>
  <c r="BN56" i="5"/>
  <c r="BN66" i="5" s="1"/>
  <c r="BZ56" i="5"/>
  <c r="BZ66" i="5" s="1"/>
  <c r="AP223" i="5"/>
  <c r="AJ224" i="5"/>
  <c r="BY66" i="5"/>
  <c r="BD66" i="5"/>
  <c r="AO66" i="5"/>
  <c r="AK66" i="5"/>
  <c r="AJ223" i="5"/>
  <c r="BZ224" i="5"/>
  <c r="BH236" i="5"/>
  <c r="BA66" i="5"/>
  <c r="U66" i="5"/>
  <c r="AH66" i="5"/>
  <c r="BZ226" i="5"/>
  <c r="J177" i="5"/>
  <c r="L223" i="5"/>
  <c r="BB225" i="5"/>
  <c r="BB224" i="5"/>
  <c r="BW66" i="5"/>
  <c r="BG66" i="5"/>
  <c r="AF66" i="5"/>
  <c r="Z66" i="5"/>
  <c r="AD223" i="5"/>
  <c r="AD225" i="5"/>
  <c r="K109" i="12"/>
  <c r="L56" i="5"/>
  <c r="L66" i="5" s="1"/>
  <c r="AJ56" i="5"/>
  <c r="AJ66" i="5" s="1"/>
  <c r="AP56" i="5"/>
  <c r="AP66" i="5" s="1"/>
  <c r="BB56" i="5"/>
  <c r="BB66" i="5" s="1"/>
  <c r="K56" i="5"/>
  <c r="K66" i="5" s="1"/>
  <c r="J65" i="5"/>
  <c r="X226" i="5"/>
  <c r="BT223" i="5"/>
  <c r="AJ225" i="5"/>
  <c r="BZ236" i="5"/>
  <c r="BO66" i="5"/>
  <c r="AY66" i="5"/>
  <c r="Q66" i="5"/>
  <c r="Y66" i="5"/>
  <c r="AP226" i="5"/>
  <c r="X223" i="5"/>
  <c r="X225" i="5"/>
  <c r="J235" i="5"/>
  <c r="BB236" i="5"/>
  <c r="CB66" i="5"/>
  <c r="BL66" i="5"/>
  <c r="AR66" i="5"/>
  <c r="AN66" i="5"/>
  <c r="J180" i="5"/>
  <c r="L226" i="5"/>
  <c r="L224" i="5"/>
  <c r="J178" i="5"/>
  <c r="AP236" i="5"/>
  <c r="BV66" i="5"/>
  <c r="BC66" i="5"/>
  <c r="AT66" i="5"/>
  <c r="AC66" i="5"/>
  <c r="R226" i="5"/>
  <c r="BN223" i="5"/>
  <c r="BT225" i="5"/>
  <c r="BN224" i="5"/>
  <c r="BH224" i="5"/>
  <c r="BT236" i="5"/>
  <c r="X56" i="5"/>
  <c r="X66" i="5" s="1"/>
  <c r="AD56" i="5"/>
  <c r="AD66" i="5" s="1"/>
  <c r="BH56" i="5"/>
  <c r="BH66" i="5" s="1"/>
  <c r="AV226" i="5"/>
  <c r="R223" i="5"/>
  <c r="BH225" i="5"/>
  <c r="AV224" i="5"/>
  <c r="BN236" i="5"/>
  <c r="CC66" i="5"/>
  <c r="BM66" i="5"/>
  <c r="AW66" i="5"/>
  <c r="AM66" i="5"/>
  <c r="AE66" i="5"/>
  <c r="BT226" i="5"/>
  <c r="BB223" i="5"/>
  <c r="BZ225" i="5"/>
  <c r="R224" i="5"/>
  <c r="R236" i="5"/>
  <c r="W66" i="5"/>
  <c r="T66" i="5"/>
  <c r="BH223" i="5"/>
  <c r="R225" i="5"/>
  <c r="X236" i="5"/>
  <c r="CE66" i="5"/>
  <c r="BR66" i="5"/>
  <c r="AZ66" i="5"/>
  <c r="AB66" i="5"/>
  <c r="AQ66" i="5"/>
  <c r="AD226" i="5"/>
  <c r="BZ223" i="5"/>
  <c r="AC51" i="4"/>
  <c r="AE51" i="4"/>
  <c r="AF51" i="4"/>
  <c r="AD51" i="4"/>
  <c r="CE99" i="5"/>
  <c r="CE96" i="5" s="1"/>
  <c r="CD99" i="5"/>
  <c r="CD96" i="5" s="1"/>
  <c r="CA99" i="5"/>
  <c r="CA96" i="5" s="1"/>
  <c r="CC99" i="5"/>
  <c r="CC96" i="5" s="1"/>
  <c r="CB99" i="5"/>
  <c r="CB96" i="5" s="1"/>
  <c r="BZ99" i="5"/>
  <c r="BV99" i="5"/>
  <c r="BV96" i="5" s="1"/>
  <c r="BW99" i="5"/>
  <c r="BW96" i="5" s="1"/>
  <c r="BX99" i="5"/>
  <c r="BX96" i="5" s="1"/>
  <c r="BU99" i="5"/>
  <c r="BU96" i="5" s="1"/>
  <c r="BT99" i="5"/>
  <c r="BR99" i="5"/>
  <c r="BR96" i="5" s="1"/>
  <c r="BP99" i="5"/>
  <c r="BP96" i="5" s="1"/>
  <c r="BQ99" i="5"/>
  <c r="BQ96" i="5" s="1"/>
  <c r="BO99" i="5"/>
  <c r="BO96" i="5" s="1"/>
  <c r="BN99" i="5"/>
  <c r="BL99" i="5"/>
  <c r="BL96" i="5" s="1"/>
  <c r="BI99" i="5"/>
  <c r="BI96" i="5" s="1"/>
  <c r="BH99" i="5"/>
  <c r="BK99" i="5"/>
  <c r="BK96" i="5" s="1"/>
  <c r="BJ99" i="5"/>
  <c r="BJ96" i="5" s="1"/>
  <c r="BG99" i="5"/>
  <c r="BG96" i="5" s="1"/>
  <c r="BF99" i="5"/>
  <c r="BF96" i="5" s="1"/>
  <c r="BB99" i="5"/>
  <c r="BD99" i="5"/>
  <c r="BD96" i="5" s="1"/>
  <c r="BC99" i="5"/>
  <c r="BC96" i="5" s="1"/>
  <c r="BE99" i="5"/>
  <c r="BE96" i="5" s="1"/>
  <c r="AZ99" i="5"/>
  <c r="AZ96" i="5" s="1"/>
  <c r="AY99" i="5"/>
  <c r="AY96" i="5" s="1"/>
  <c r="AW99" i="5"/>
  <c r="AW96" i="5" s="1"/>
  <c r="AX99" i="5"/>
  <c r="AX96" i="5" s="1"/>
  <c r="AV99" i="5"/>
  <c r="AT99" i="5"/>
  <c r="AT96" i="5" s="1"/>
  <c r="AS99" i="5"/>
  <c r="AS96" i="5" s="1"/>
  <c r="AR99" i="5"/>
  <c r="AR96" i="5" s="1"/>
  <c r="AQ99" i="5"/>
  <c r="AQ96" i="5" s="1"/>
  <c r="AO99" i="5"/>
  <c r="AO96" i="5" s="1"/>
  <c r="AP99" i="5"/>
  <c r="AN99" i="5"/>
  <c r="AN96" i="5" s="1"/>
  <c r="AM99" i="5"/>
  <c r="AM96" i="5" s="1"/>
  <c r="AL99" i="5"/>
  <c r="AL96" i="5" s="1"/>
  <c r="AK99" i="5"/>
  <c r="AK96" i="5" s="1"/>
  <c r="AJ99" i="5"/>
  <c r="AH99" i="5"/>
  <c r="AH96" i="5" s="1"/>
  <c r="AF99" i="5"/>
  <c r="AF96" i="5" s="1"/>
  <c r="AE99" i="5"/>
  <c r="AE96" i="5" s="1"/>
  <c r="AG99" i="5"/>
  <c r="AG96" i="5" s="1"/>
  <c r="AC99" i="5"/>
  <c r="AC96" i="5" s="1"/>
  <c r="AD99" i="5"/>
  <c r="AB99" i="5"/>
  <c r="AB96" i="5" s="1"/>
  <c r="AA99" i="5"/>
  <c r="AA96" i="5" s="1"/>
  <c r="Y99" i="5"/>
  <c r="Y96" i="5" s="1"/>
  <c r="Z99" i="5"/>
  <c r="Z96" i="5" s="1"/>
  <c r="X99" i="5"/>
  <c r="W99" i="5"/>
  <c r="W96" i="5" s="1"/>
  <c r="V99" i="5"/>
  <c r="V96" i="5" s="1"/>
  <c r="T99" i="5"/>
  <c r="T96" i="5" s="1"/>
  <c r="U99" i="5"/>
  <c r="U96" i="5" s="1"/>
  <c r="Q99" i="5"/>
  <c r="Q96" i="5" s="1"/>
  <c r="S99" i="5"/>
  <c r="S96" i="5" s="1"/>
  <c r="O99" i="5"/>
  <c r="O96" i="5" s="1"/>
  <c r="N99" i="5"/>
  <c r="N96" i="5" s="1"/>
  <c r="P99" i="5"/>
  <c r="P96" i="5" s="1"/>
  <c r="R99" i="5"/>
  <c r="L99" i="5"/>
  <c r="M99" i="5"/>
  <c r="M96" i="5" s="1"/>
  <c r="K99" i="5"/>
  <c r="BS99" i="5"/>
  <c r="BS96" i="5" s="1"/>
  <c r="BM99" i="5"/>
  <c r="BM96" i="5" s="1"/>
  <c r="BA99" i="5"/>
  <c r="BA96" i="5" s="1"/>
  <c r="AU99" i="5"/>
  <c r="AU96" i="5" s="1"/>
  <c r="BY99" i="5"/>
  <c r="BY96" i="5" s="1"/>
  <c r="AI99" i="5"/>
  <c r="AI96" i="5" s="1"/>
  <c r="AP224" i="5"/>
  <c r="AD236" i="5"/>
  <c r="R56" i="5"/>
  <c r="R66" i="5" s="1"/>
  <c r="AV56" i="5"/>
  <c r="AV66" i="5" s="1"/>
  <c r="BT56" i="5"/>
  <c r="BT66" i="5" s="1"/>
  <c r="BN226" i="5"/>
  <c r="AP225" i="5"/>
  <c r="AD224" i="5"/>
  <c r="AJ236" i="5"/>
  <c r="BS66" i="5"/>
  <c r="BI66" i="5"/>
  <c r="O66" i="5"/>
  <c r="S66" i="5"/>
  <c r="BH226" i="5"/>
  <c r="J179" i="5"/>
  <c r="L225" i="5"/>
  <c r="K188" i="5"/>
  <c r="X224" i="5"/>
  <c r="AV236" i="5"/>
  <c r="BU66" i="5"/>
  <c r="BE66" i="5"/>
  <c r="AL66" i="5"/>
  <c r="J50" i="5"/>
  <c r="BB226" i="5"/>
  <c r="AV223" i="5"/>
  <c r="BN225" i="5"/>
  <c r="BT224" i="5"/>
  <c r="L236" i="5"/>
  <c r="BK66" i="5"/>
  <c r="AU66" i="5"/>
  <c r="AJ226" i="5"/>
  <c r="AV225" i="5"/>
  <c r="J27" i="12"/>
  <c r="T166" i="12"/>
  <c r="M154" i="12"/>
  <c r="T156" i="12"/>
  <c r="U155" i="12"/>
  <c r="L166" i="12"/>
  <c r="R156" i="12"/>
  <c r="L155" i="12"/>
  <c r="L154" i="12"/>
  <c r="W166" i="12"/>
  <c r="N156" i="12"/>
  <c r="T153" i="12"/>
  <c r="Q166" i="12"/>
  <c r="T154" i="12"/>
  <c r="S154" i="12"/>
  <c r="T61" i="12"/>
  <c r="W156" i="12"/>
  <c r="S61" i="12"/>
  <c r="V153" i="12"/>
  <c r="O61" i="12"/>
  <c r="S166" i="12"/>
  <c r="N154" i="12"/>
  <c r="P166" i="12"/>
  <c r="R61" i="12"/>
  <c r="Q153" i="12"/>
  <c r="U153" i="12"/>
  <c r="O166" i="12"/>
  <c r="W153" i="12"/>
  <c r="Q156" i="12"/>
  <c r="U156" i="12"/>
  <c r="R153" i="12"/>
  <c r="T155" i="12"/>
  <c r="N61" i="12"/>
  <c r="W154" i="12"/>
  <c r="M153" i="12"/>
  <c r="R155" i="12"/>
  <c r="P155" i="12"/>
  <c r="Q61" i="12"/>
  <c r="W61" i="12"/>
  <c r="S155" i="12"/>
  <c r="N153" i="12"/>
  <c r="O153" i="12"/>
  <c r="Q154" i="12"/>
  <c r="V61" i="12"/>
  <c r="P61" i="12"/>
  <c r="N166" i="12"/>
  <c r="V166" i="12"/>
  <c r="L61" i="12"/>
  <c r="L156" i="12"/>
  <c r="P156" i="12"/>
  <c r="O154" i="12"/>
  <c r="S153" i="12"/>
  <c r="L153" i="12"/>
  <c r="R166" i="12"/>
  <c r="Q155" i="12"/>
  <c r="P154" i="12"/>
  <c r="K166" i="12"/>
  <c r="V154" i="12"/>
  <c r="V156" i="12"/>
  <c r="V155" i="12"/>
  <c r="U154" i="12"/>
  <c r="M61" i="12"/>
  <c r="W155" i="12"/>
  <c r="M156" i="12"/>
  <c r="O155" i="12"/>
  <c r="P153" i="12"/>
  <c r="U61" i="12"/>
  <c r="U166" i="12"/>
  <c r="S156" i="12"/>
  <c r="R154" i="12"/>
  <c r="O156" i="12"/>
  <c r="N155" i="12"/>
  <c r="K61" i="12"/>
  <c r="M166" i="12"/>
  <c r="M155" i="12"/>
  <c r="S58" i="12" l="1"/>
  <c r="P58" i="12"/>
  <c r="T58" i="12"/>
  <c r="N58" i="12"/>
  <c r="Q58" i="12"/>
  <c r="W58" i="12"/>
  <c r="J156" i="12"/>
  <c r="R58" i="12"/>
  <c r="U58" i="12"/>
  <c r="K58" i="12"/>
  <c r="J61" i="12"/>
  <c r="L58" i="12"/>
  <c r="O58" i="12"/>
  <c r="J154" i="12"/>
  <c r="J153" i="12"/>
  <c r="M58" i="12"/>
  <c r="J155" i="12"/>
  <c r="V58" i="12"/>
  <c r="J166" i="12"/>
  <c r="K164" i="12"/>
  <c r="BB96" i="5"/>
  <c r="AJ96" i="5"/>
  <c r="BH96" i="5"/>
  <c r="J66" i="5"/>
  <c r="K68" i="5"/>
  <c r="X96" i="5"/>
  <c r="AP96" i="5"/>
  <c r="BZ96" i="5"/>
  <c r="J226" i="5"/>
  <c r="J56" i="5"/>
  <c r="J42" i="12"/>
  <c r="K44" i="12"/>
  <c r="L43" i="12" s="1"/>
  <c r="L44" i="12" s="1"/>
  <c r="M43" i="12" s="1"/>
  <c r="M44" i="12" s="1"/>
  <c r="N43" i="12" s="1"/>
  <c r="N44" i="12" s="1"/>
  <c r="O43" i="12" s="1"/>
  <c r="O44" i="12" s="1"/>
  <c r="P43" i="12" s="1"/>
  <c r="P44" i="12" s="1"/>
  <c r="Q43" i="12" s="1"/>
  <c r="Q44" i="12" s="1"/>
  <c r="R43" i="12" s="1"/>
  <c r="R44" i="12" s="1"/>
  <c r="S43" i="12" s="1"/>
  <c r="S44" i="12" s="1"/>
  <c r="T43" i="12" s="1"/>
  <c r="T44" i="12" s="1"/>
  <c r="U43" i="12" s="1"/>
  <c r="U44" i="12" s="1"/>
  <c r="V43" i="12" s="1"/>
  <c r="V44" i="12" s="1"/>
  <c r="W43" i="12" s="1"/>
  <c r="W44" i="12" s="1"/>
  <c r="X43" i="12" s="1"/>
  <c r="X44" i="12" s="1"/>
  <c r="Y43" i="12" s="1"/>
  <c r="Y44" i="12" s="1"/>
  <c r="Z43" i="12" s="1"/>
  <c r="Z44" i="12" s="1"/>
  <c r="AA43" i="12" s="1"/>
  <c r="AA44" i="12" s="1"/>
  <c r="AB43" i="12" s="1"/>
  <c r="AB44" i="12" s="1"/>
  <c r="AC43" i="12" s="1"/>
  <c r="AC44" i="12" s="1"/>
  <c r="AD43" i="12" s="1"/>
  <c r="AD44" i="12" s="1"/>
  <c r="AE43" i="12" s="1"/>
  <c r="AE44" i="12" s="1"/>
  <c r="J44" i="12" s="1"/>
  <c r="AV96" i="5"/>
  <c r="BN96" i="5"/>
  <c r="K96" i="5"/>
  <c r="J99" i="5"/>
  <c r="L96" i="5"/>
  <c r="AD96" i="5"/>
  <c r="J224" i="5"/>
  <c r="J223" i="5"/>
  <c r="L66" i="4"/>
  <c r="J49" i="12"/>
  <c r="P7" i="4" s="1"/>
  <c r="H136" i="5"/>
  <c r="J32" i="12"/>
  <c r="K143" i="12"/>
  <c r="R96" i="5"/>
  <c r="J225" i="5"/>
  <c r="BT96" i="5"/>
  <c r="J236" i="5"/>
  <c r="K106" i="5" l="1"/>
  <c r="J96" i="5"/>
  <c r="O66" i="4"/>
  <c r="L67" i="4"/>
  <c r="O67" i="4" s="1"/>
  <c r="P67" i="4" s="1"/>
  <c r="N84" i="4"/>
  <c r="L67" i="5"/>
  <c r="L68" i="5" s="1"/>
  <c r="M67" i="5" s="1"/>
  <c r="M68" i="5" s="1"/>
  <c r="N67" i="5" s="1"/>
  <c r="N68" i="5" s="1"/>
  <c r="O67" i="5" s="1"/>
  <c r="O68" i="5" s="1"/>
  <c r="P67" i="5" s="1"/>
  <c r="P68" i="5" s="1"/>
  <c r="Q67" i="5" s="1"/>
  <c r="Q68" i="5" s="1"/>
  <c r="R67" i="5" s="1"/>
  <c r="R68" i="5" s="1"/>
  <c r="S67" i="5" s="1"/>
  <c r="S68" i="5" s="1"/>
  <c r="T67" i="5" s="1"/>
  <c r="T68" i="5" s="1"/>
  <c r="U67" i="5" s="1"/>
  <c r="U68" i="5" s="1"/>
  <c r="V67" i="5" s="1"/>
  <c r="V68" i="5" s="1"/>
  <c r="W67" i="5" s="1"/>
  <c r="W68" i="5" s="1"/>
  <c r="X67" i="5" s="1"/>
  <c r="X68" i="5" s="1"/>
  <c r="Y67" i="5" s="1"/>
  <c r="Y68" i="5" s="1"/>
  <c r="Z67" i="5" s="1"/>
  <c r="Z68" i="5" s="1"/>
  <c r="AA67" i="5" s="1"/>
  <c r="AA68" i="5" s="1"/>
  <c r="AB67" i="5" s="1"/>
  <c r="AB68" i="5" s="1"/>
  <c r="AC67" i="5" s="1"/>
  <c r="AC68" i="5" s="1"/>
  <c r="AD67" i="5" s="1"/>
  <c r="AD68" i="5" s="1"/>
  <c r="AE67" i="5" s="1"/>
  <c r="AE68" i="5" s="1"/>
  <c r="AF67" i="5" s="1"/>
  <c r="AF68" i="5" s="1"/>
  <c r="AG67" i="5" s="1"/>
  <c r="AG68" i="5" s="1"/>
  <c r="AH67" i="5" s="1"/>
  <c r="AH68" i="5" s="1"/>
  <c r="AI67" i="5" s="1"/>
  <c r="AI68" i="5" s="1"/>
  <c r="AJ67" i="5" s="1"/>
  <c r="AJ68" i="5" s="1"/>
  <c r="AK67" i="5" s="1"/>
  <c r="AK68" i="5" s="1"/>
  <c r="AL67" i="5" s="1"/>
  <c r="AL68" i="5" s="1"/>
  <c r="AM67" i="5" s="1"/>
  <c r="AM68" i="5" s="1"/>
  <c r="AN67" i="5" s="1"/>
  <c r="AN68" i="5" s="1"/>
  <c r="AO67" i="5" s="1"/>
  <c r="AO68" i="5" s="1"/>
  <c r="AP67" i="5" s="1"/>
  <c r="AP68" i="5" s="1"/>
  <c r="AQ67" i="5" s="1"/>
  <c r="AQ68" i="5" s="1"/>
  <c r="AR67" i="5" s="1"/>
  <c r="AR68" i="5" s="1"/>
  <c r="AS67" i="5" s="1"/>
  <c r="AS68" i="5" s="1"/>
  <c r="AT67" i="5" s="1"/>
  <c r="AT68" i="5" s="1"/>
  <c r="AU67" i="5" s="1"/>
  <c r="AU68" i="5" s="1"/>
  <c r="AV67" i="5" s="1"/>
  <c r="AV68" i="5" s="1"/>
  <c r="AW67" i="5" s="1"/>
  <c r="AW68" i="5" s="1"/>
  <c r="AX67" i="5" s="1"/>
  <c r="AX68" i="5" s="1"/>
  <c r="AY67" i="5" s="1"/>
  <c r="AY68" i="5" s="1"/>
  <c r="AZ67" i="5" s="1"/>
  <c r="AZ68" i="5" s="1"/>
  <c r="BA67" i="5" s="1"/>
  <c r="BA68" i="5" s="1"/>
  <c r="BB67" i="5" s="1"/>
  <c r="BB68" i="5" s="1"/>
  <c r="BC67" i="5" s="1"/>
  <c r="BC68" i="5" s="1"/>
  <c r="BD67" i="5" s="1"/>
  <c r="BD68" i="5" s="1"/>
  <c r="BE67" i="5" s="1"/>
  <c r="BE68" i="5" s="1"/>
  <c r="BF67" i="5" s="1"/>
  <c r="BF68" i="5" s="1"/>
  <c r="BG67" i="5" s="1"/>
  <c r="BG68" i="5" s="1"/>
  <c r="AN136" i="5"/>
  <c r="U136" i="5"/>
  <c r="BQ136" i="5"/>
  <c r="BW136" i="5"/>
  <c r="CD136" i="5"/>
  <c r="BX136" i="5"/>
  <c r="AC136" i="5"/>
  <c r="AE136" i="5"/>
  <c r="BS136" i="5"/>
  <c r="AA136" i="5"/>
  <c r="BU136" i="5"/>
  <c r="AR136" i="5"/>
  <c r="BE136" i="5"/>
  <c r="BC136" i="5"/>
  <c r="BK136" i="5"/>
  <c r="CC136" i="5"/>
  <c r="AG136" i="5"/>
  <c r="BY136" i="5"/>
  <c r="BJ136" i="5"/>
  <c r="AO136" i="5"/>
  <c r="AK136" i="5"/>
  <c r="BR136" i="5"/>
  <c r="AY136" i="5"/>
  <c r="Q136" i="5"/>
  <c r="CA136" i="5"/>
  <c r="Z136" i="5"/>
  <c r="AU136" i="5"/>
  <c r="O136" i="5"/>
  <c r="BA136" i="5"/>
  <c r="BF136" i="5"/>
  <c r="CE136" i="5"/>
  <c r="AW136" i="5"/>
  <c r="AQ136" i="5"/>
  <c r="T136" i="5"/>
  <c r="BL136" i="5"/>
  <c r="CB136" i="5"/>
  <c r="Y136" i="5"/>
  <c r="AZ136" i="5"/>
  <c r="AS136" i="5"/>
  <c r="AX136" i="5"/>
  <c r="BO136" i="5"/>
  <c r="BV136" i="5"/>
  <c r="BD136" i="5"/>
  <c r="V136" i="5"/>
  <c r="AF136" i="5"/>
  <c r="BG136" i="5"/>
  <c r="AL136" i="5"/>
  <c r="R136" i="5"/>
  <c r="BM136" i="5"/>
  <c r="P136" i="5"/>
  <c r="S136" i="5"/>
  <c r="M136" i="5"/>
  <c r="AH136" i="5"/>
  <c r="AM136" i="5"/>
  <c r="AI136" i="5"/>
  <c r="BI136" i="5"/>
  <c r="BN136" i="5"/>
  <c r="N136" i="5"/>
  <c r="BP136" i="5"/>
  <c r="AB136" i="5"/>
  <c r="W136" i="5"/>
  <c r="AT136" i="5"/>
  <c r="BZ136" i="5"/>
  <c r="AP136" i="5"/>
  <c r="AJ136" i="5"/>
  <c r="AD136" i="5"/>
  <c r="BH136" i="5"/>
  <c r="AV136" i="5"/>
  <c r="X136" i="5"/>
  <c r="L136" i="5"/>
  <c r="BB136" i="5"/>
  <c r="BT136" i="5"/>
  <c r="K136" i="5"/>
  <c r="K68" i="12"/>
  <c r="J58" i="12"/>
  <c r="K94" i="12"/>
  <c r="Q94" i="12"/>
  <c r="W94" i="12"/>
  <c r="O94" i="12"/>
  <c r="U94" i="12"/>
  <c r="M94" i="12"/>
  <c r="S94" i="12"/>
  <c r="T94" i="12"/>
  <c r="L94" i="12"/>
  <c r="V94" i="12"/>
  <c r="R94" i="12"/>
  <c r="N94" i="12"/>
  <c r="P94" i="12"/>
  <c r="L69" i="4" l="1"/>
  <c r="O69" i="4" s="1"/>
  <c r="P69" i="4" s="1"/>
  <c r="J94" i="12"/>
  <c r="BH67" i="5"/>
  <c r="BH68" i="5" s="1"/>
  <c r="BI67" i="5" s="1"/>
  <c r="BI68" i="5" s="1"/>
  <c r="BJ67" i="5" s="1"/>
  <c r="BJ68" i="5" s="1"/>
  <c r="BK67" i="5" s="1"/>
  <c r="BK68" i="5" s="1"/>
  <c r="BL67" i="5" s="1"/>
  <c r="BL68" i="5" s="1"/>
  <c r="BM67" i="5" s="1"/>
  <c r="BM68" i="5" s="1"/>
  <c r="BN67" i="5" s="1"/>
  <c r="BN68" i="5" s="1"/>
  <c r="BO67" i="5" s="1"/>
  <c r="BO68" i="5" s="1"/>
  <c r="BP67" i="5" s="1"/>
  <c r="BP68" i="5" s="1"/>
  <c r="BQ67" i="5" s="1"/>
  <c r="BQ68" i="5" s="1"/>
  <c r="BR67" i="5" s="1"/>
  <c r="BR68" i="5" s="1"/>
  <c r="BS67" i="5" s="1"/>
  <c r="BS68" i="5" s="1"/>
  <c r="BT67" i="5" s="1"/>
  <c r="BT68" i="5" s="1"/>
  <c r="BU67" i="5" s="1"/>
  <c r="BU68" i="5" s="1"/>
  <c r="BV67" i="5" s="1"/>
  <c r="BV68" i="5" s="1"/>
  <c r="BW67" i="5" s="1"/>
  <c r="BW68" i="5" s="1"/>
  <c r="BX67" i="5" s="1"/>
  <c r="BX68" i="5" s="1"/>
  <c r="BY67" i="5" s="1"/>
  <c r="BY68" i="5" s="1"/>
  <c r="BZ67" i="5" s="1"/>
  <c r="BZ68" i="5" s="1"/>
  <c r="CA67" i="5" s="1"/>
  <c r="CA68" i="5" s="1"/>
  <c r="CB67" i="5" s="1"/>
  <c r="CB68" i="5" s="1"/>
  <c r="CC67" i="5" s="1"/>
  <c r="CC68" i="5" s="1"/>
  <c r="CD67" i="5" s="1"/>
  <c r="CD68" i="5" s="1"/>
  <c r="CE67" i="5" s="1"/>
  <c r="CE68" i="5" s="1"/>
  <c r="J68" i="5" s="1"/>
  <c r="N85" i="4"/>
  <c r="BB185" i="5"/>
  <c r="BH185" i="5"/>
  <c r="BZ185" i="5"/>
  <c r="BP185" i="5"/>
  <c r="AI185" i="5"/>
  <c r="S185" i="5"/>
  <c r="AL185" i="5"/>
  <c r="BD185" i="5"/>
  <c r="AS185" i="5"/>
  <c r="BL185" i="5"/>
  <c r="CE185" i="5"/>
  <c r="AU185" i="5"/>
  <c r="AY185" i="5"/>
  <c r="BJ185" i="5"/>
  <c r="BK185" i="5"/>
  <c r="BU185" i="5"/>
  <c r="AC185" i="5"/>
  <c r="BQ185" i="5"/>
  <c r="K70" i="12"/>
  <c r="L69" i="12" s="1"/>
  <c r="AV185" i="5"/>
  <c r="AB185" i="5"/>
  <c r="M185" i="5"/>
  <c r="V185" i="5"/>
  <c r="CB185" i="5"/>
  <c r="Q185" i="5"/>
  <c r="AE185" i="5"/>
  <c r="L185" i="5"/>
  <c r="AD185" i="5"/>
  <c r="AT185" i="5"/>
  <c r="N185" i="5"/>
  <c r="AM185" i="5"/>
  <c r="P185" i="5"/>
  <c r="BG185" i="5"/>
  <c r="BV185" i="5"/>
  <c r="AZ185" i="5"/>
  <c r="T185" i="5"/>
  <c r="BF185" i="5"/>
  <c r="Z185" i="5"/>
  <c r="BR185" i="5"/>
  <c r="BY185" i="5"/>
  <c r="BC185" i="5"/>
  <c r="AA185" i="5"/>
  <c r="BX185" i="5"/>
  <c r="U185" i="5"/>
  <c r="K185" i="5"/>
  <c r="J136" i="5"/>
  <c r="X185" i="5"/>
  <c r="AJ185" i="5"/>
  <c r="W185" i="5"/>
  <c r="BN185" i="5"/>
  <c r="AH185" i="5"/>
  <c r="BM185" i="5"/>
  <c r="AF185" i="5"/>
  <c r="BO185" i="5"/>
  <c r="Y185" i="5"/>
  <c r="AQ185" i="5"/>
  <c r="BA185" i="5"/>
  <c r="CA185" i="5"/>
  <c r="AK185" i="5"/>
  <c r="AG185" i="5"/>
  <c r="BE185" i="5"/>
  <c r="BS185" i="5"/>
  <c r="CD185" i="5"/>
  <c r="AN185" i="5"/>
  <c r="P66" i="4"/>
  <c r="K108" i="5"/>
  <c r="BT185" i="5"/>
  <c r="AP185" i="5"/>
  <c r="BI185" i="5"/>
  <c r="R185" i="5"/>
  <c r="AX185" i="5"/>
  <c r="AW185" i="5"/>
  <c r="O185" i="5"/>
  <c r="AO185" i="5"/>
  <c r="CC185" i="5"/>
  <c r="AR185" i="5"/>
  <c r="BW185" i="5"/>
  <c r="AA40" i="4"/>
  <c r="L128" i="12"/>
  <c r="P128" i="12"/>
  <c r="V128" i="12"/>
  <c r="W128" i="12"/>
  <c r="N128" i="12"/>
  <c r="T128" i="12"/>
  <c r="S128" i="12"/>
  <c r="R128" i="12"/>
  <c r="Z40" i="4"/>
  <c r="O128" i="12"/>
  <c r="W40" i="4"/>
  <c r="U128" i="12"/>
  <c r="Q128" i="12"/>
  <c r="K128" i="12"/>
  <c r="X40" i="4"/>
  <c r="AB40" i="4"/>
  <c r="Y40" i="4"/>
  <c r="M128" i="12"/>
  <c r="L76" i="4" l="1"/>
  <c r="M76" i="4"/>
  <c r="O76" i="4" s="1"/>
  <c r="P76" i="4" s="1"/>
  <c r="O63" i="4"/>
  <c r="O70" i="4" s="1"/>
  <c r="P70" i="4" s="1"/>
  <c r="J128" i="12"/>
  <c r="AO231" i="5"/>
  <c r="AW231" i="5"/>
  <c r="AP231" i="5"/>
  <c r="K231" i="5"/>
  <c r="J185" i="5"/>
  <c r="BF231" i="5"/>
  <c r="BK231" i="5"/>
  <c r="CE231" i="5"/>
  <c r="AS231" i="5"/>
  <c r="AI231" i="5"/>
  <c r="BZ231" i="5"/>
  <c r="BB231" i="5"/>
  <c r="BW231" i="5"/>
  <c r="CC231" i="5"/>
  <c r="O231" i="5"/>
  <c r="AX231" i="5"/>
  <c r="BI231" i="5"/>
  <c r="BT231" i="5"/>
  <c r="P63" i="4"/>
  <c r="CD231" i="5"/>
  <c r="BE231" i="5"/>
  <c r="AK231" i="5"/>
  <c r="BA231" i="5"/>
  <c r="Y231" i="5"/>
  <c r="AF231" i="5"/>
  <c r="AH231" i="5"/>
  <c r="W231" i="5"/>
  <c r="X231" i="5"/>
  <c r="AR231" i="5"/>
  <c r="R231" i="5"/>
  <c r="L107" i="5"/>
  <c r="O84" i="4"/>
  <c r="AN231" i="5"/>
  <c r="BS231" i="5"/>
  <c r="AG231" i="5"/>
  <c r="CA231" i="5"/>
  <c r="AQ231" i="5"/>
  <c r="BO231" i="5"/>
  <c r="BM231" i="5"/>
  <c r="BN231" i="5"/>
  <c r="AJ231" i="5"/>
  <c r="BX231" i="5"/>
  <c r="BC231" i="5"/>
  <c r="BR231" i="5"/>
  <c r="AZ231" i="5"/>
  <c r="BG231" i="5"/>
  <c r="AM231" i="5"/>
  <c r="AT231" i="5"/>
  <c r="L231" i="5"/>
  <c r="Q231" i="5"/>
  <c r="V231" i="5"/>
  <c r="AB231" i="5"/>
  <c r="AC231" i="5"/>
  <c r="AY231" i="5"/>
  <c r="AL231" i="5"/>
  <c r="U231" i="5"/>
  <c r="AA231" i="5"/>
  <c r="BY231" i="5"/>
  <c r="Z231" i="5"/>
  <c r="T231" i="5"/>
  <c r="BV231" i="5"/>
  <c r="P231" i="5"/>
  <c r="N231" i="5"/>
  <c r="AD231" i="5"/>
  <c r="AE231" i="5"/>
  <c r="CB231" i="5"/>
  <c r="M231" i="5"/>
  <c r="AV231" i="5"/>
  <c r="BQ231" i="5"/>
  <c r="BU231" i="5"/>
  <c r="BJ231" i="5"/>
  <c r="AU231" i="5"/>
  <c r="BL231" i="5"/>
  <c r="BD231" i="5"/>
  <c r="S231" i="5"/>
  <c r="BP231" i="5"/>
  <c r="BH231" i="5"/>
  <c r="O161" i="12"/>
  <c r="U161" i="12"/>
  <c r="W161" i="12"/>
  <c r="L161" i="12"/>
  <c r="V40" i="4"/>
  <c r="T161" i="12"/>
  <c r="P161" i="12"/>
  <c r="K161" i="12"/>
  <c r="V161" i="12"/>
  <c r="R161" i="12"/>
  <c r="M161" i="12"/>
  <c r="Q161" i="12"/>
  <c r="S161" i="12"/>
  <c r="N161" i="12"/>
  <c r="U40" i="4" l="1"/>
  <c r="H138" i="5"/>
  <c r="BM138" i="5" s="1"/>
  <c r="J161" i="12"/>
  <c r="J231" i="5"/>
  <c r="AL138" i="5" l="1"/>
  <c r="BH138" i="5"/>
  <c r="BH187" i="5" s="1"/>
  <c r="BT138" i="5"/>
  <c r="BT132" i="5" s="1"/>
  <c r="BP138" i="5"/>
  <c r="BP187" i="5" s="1"/>
  <c r="Y138" i="5"/>
  <c r="Y132" i="5" s="1"/>
  <c r="BR138" i="5"/>
  <c r="BR132" i="5" s="1"/>
  <c r="CD138" i="5"/>
  <c r="CD187" i="5" s="1"/>
  <c r="BN138" i="5"/>
  <c r="BN132" i="5" s="1"/>
  <c r="AO138" i="5"/>
  <c r="AO187" i="5" s="1"/>
  <c r="AC138" i="5"/>
  <c r="AC132" i="5" s="1"/>
  <c r="K138" i="5"/>
  <c r="K132" i="5" s="1"/>
  <c r="AV138" i="5"/>
  <c r="AV187" i="5" s="1"/>
  <c r="O138" i="5"/>
  <c r="O187" i="5" s="1"/>
  <c r="BK138" i="5"/>
  <c r="BK132" i="5" s="1"/>
  <c r="AJ138" i="5"/>
  <c r="AJ187" i="5" s="1"/>
  <c r="BG138" i="5"/>
  <c r="BG187" i="5" s="1"/>
  <c r="BF138" i="5"/>
  <c r="BF187" i="5" s="1"/>
  <c r="W138" i="5"/>
  <c r="W132" i="5" s="1"/>
  <c r="AN138" i="5"/>
  <c r="AN187" i="5" s="1"/>
  <c r="BI138" i="5"/>
  <c r="BI187" i="5" s="1"/>
  <c r="AZ138" i="5"/>
  <c r="AZ187" i="5" s="1"/>
  <c r="AS138" i="5"/>
  <c r="AS132" i="5" s="1"/>
  <c r="AP138" i="5"/>
  <c r="AP132" i="5" s="1"/>
  <c r="X138" i="5"/>
  <c r="X132" i="5" s="1"/>
  <c r="AD138" i="5"/>
  <c r="AD132" i="5" s="1"/>
  <c r="CE138" i="5"/>
  <c r="CE132" i="5" s="1"/>
  <c r="AW138" i="5"/>
  <c r="AW187" i="5" s="1"/>
  <c r="AB138" i="5"/>
  <c r="AB187" i="5" s="1"/>
  <c r="AX138" i="5"/>
  <c r="AX187" i="5" s="1"/>
  <c r="BQ138" i="5"/>
  <c r="BQ132" i="5" s="1"/>
  <c r="AR138" i="5"/>
  <c r="AR187" i="5" s="1"/>
  <c r="AE138" i="5"/>
  <c r="AE187" i="5" s="1"/>
  <c r="L138" i="5"/>
  <c r="L132" i="5" s="1"/>
  <c r="CC138" i="5"/>
  <c r="CC132" i="5" s="1"/>
  <c r="AK138" i="5"/>
  <c r="AK187" i="5" s="1"/>
  <c r="Q138" i="5"/>
  <c r="Q187" i="5" s="1"/>
  <c r="M138" i="5"/>
  <c r="M187" i="5" s="1"/>
  <c r="AA138" i="5"/>
  <c r="AA187" i="5" s="1"/>
  <c r="P138" i="5"/>
  <c r="P187" i="5" s="1"/>
  <c r="CA138" i="5"/>
  <c r="CA187" i="5" s="1"/>
  <c r="BL138" i="5"/>
  <c r="BL187" i="5" s="1"/>
  <c r="BB138" i="5"/>
  <c r="BB132" i="5" s="1"/>
  <c r="BZ138" i="5"/>
  <c r="BZ187" i="5" s="1"/>
  <c r="R138" i="5"/>
  <c r="R132" i="5" s="1"/>
  <c r="BS138" i="5"/>
  <c r="BS187" i="5" s="1"/>
  <c r="AQ138" i="5"/>
  <c r="AQ132" i="5" s="1"/>
  <c r="U138" i="5"/>
  <c r="U187" i="5" s="1"/>
  <c r="AH138" i="5"/>
  <c r="AH132" i="5" s="1"/>
  <c r="BC138" i="5"/>
  <c r="BC187" i="5" s="1"/>
  <c r="S138" i="5"/>
  <c r="S132" i="5" s="1"/>
  <c r="BD138" i="5"/>
  <c r="BD187" i="5" s="1"/>
  <c r="AF138" i="5"/>
  <c r="AF187" i="5" s="1"/>
  <c r="AI138" i="5"/>
  <c r="AI187" i="5" s="1"/>
  <c r="AT138" i="5"/>
  <c r="AT132" i="5" s="1"/>
  <c r="AU138" i="5"/>
  <c r="AU187" i="5" s="1"/>
  <c r="BU138" i="5"/>
  <c r="BU132" i="5" s="1"/>
  <c r="AG138" i="5"/>
  <c r="AG187" i="5" s="1"/>
  <c r="N138" i="5"/>
  <c r="N132" i="5" s="1"/>
  <c r="CB138" i="5"/>
  <c r="CB132" i="5" s="1"/>
  <c r="BW138" i="5"/>
  <c r="BW187" i="5" s="1"/>
  <c r="BJ138" i="5"/>
  <c r="BJ132" i="5" s="1"/>
  <c r="BE138" i="5"/>
  <c r="BE132" i="5" s="1"/>
  <c r="BY138" i="5"/>
  <c r="BY187" i="5" s="1"/>
  <c r="BV138" i="5"/>
  <c r="BV132" i="5" s="1"/>
  <c r="AY138" i="5"/>
  <c r="Z138" i="5"/>
  <c r="Z132" i="5" s="1"/>
  <c r="BA138" i="5"/>
  <c r="BA132" i="5" s="1"/>
  <c r="BX138" i="5"/>
  <c r="BX132" i="5" s="1"/>
  <c r="BO138" i="5"/>
  <c r="AM138" i="5"/>
  <c r="AM132" i="5" s="1"/>
  <c r="V138" i="5"/>
  <c r="V187" i="5" s="1"/>
  <c r="T138" i="5"/>
  <c r="T132" i="5" s="1"/>
  <c r="L187" i="5"/>
  <c r="AL187" i="5"/>
  <c r="AL132" i="5"/>
  <c r="BH132" i="5"/>
  <c r="BM187" i="5"/>
  <c r="BM132" i="5"/>
  <c r="W96" i="12"/>
  <c r="P96" i="12"/>
  <c r="S96" i="12"/>
  <c r="K96" i="12"/>
  <c r="M96" i="12"/>
  <c r="N96" i="12"/>
  <c r="R96" i="12"/>
  <c r="V96" i="12"/>
  <c r="L96" i="12"/>
  <c r="T96" i="12"/>
  <c r="Q96" i="12"/>
  <c r="U96" i="12"/>
  <c r="O96" i="12"/>
  <c r="S187" i="5" l="1"/>
  <c r="S233" i="5" s="1"/>
  <c r="S227" i="5" s="1"/>
  <c r="BQ187" i="5"/>
  <c r="BQ233" i="5" s="1"/>
  <c r="BQ227" i="5" s="1"/>
  <c r="BR187" i="5"/>
  <c r="BR181" i="5" s="1"/>
  <c r="W187" i="5"/>
  <c r="W181" i="5" s="1"/>
  <c r="BK187" i="5"/>
  <c r="BK233" i="5" s="1"/>
  <c r="BK227" i="5" s="1"/>
  <c r="CC187" i="5"/>
  <c r="CC233" i="5" s="1"/>
  <c r="CC227" i="5" s="1"/>
  <c r="AC187" i="5"/>
  <c r="AC181" i="5" s="1"/>
  <c r="BP132" i="5"/>
  <c r="V132" i="5"/>
  <c r="AV132" i="5"/>
  <c r="BA187" i="5"/>
  <c r="BA233" i="5" s="1"/>
  <c r="BA227" i="5" s="1"/>
  <c r="AP187" i="5"/>
  <c r="AP181" i="5" s="1"/>
  <c r="BT187" i="5"/>
  <c r="BT181" i="5" s="1"/>
  <c r="Y187" i="5"/>
  <c r="Y233" i="5" s="1"/>
  <c r="Y227" i="5" s="1"/>
  <c r="BL132" i="5"/>
  <c r="O132" i="5"/>
  <c r="AM187" i="5"/>
  <c r="AM181" i="5" s="1"/>
  <c r="M132" i="5"/>
  <c r="AO132" i="5"/>
  <c r="BD132" i="5"/>
  <c r="AZ132" i="5"/>
  <c r="AK132" i="5"/>
  <c r="AX132" i="5"/>
  <c r="AJ132" i="5"/>
  <c r="AD187" i="5"/>
  <c r="AD181" i="5" s="1"/>
  <c r="BF132" i="5"/>
  <c r="CB187" i="5"/>
  <c r="CB233" i="5" s="1"/>
  <c r="CB227" i="5" s="1"/>
  <c r="BZ132" i="5"/>
  <c r="K187" i="5"/>
  <c r="K181" i="5" s="1"/>
  <c r="X187" i="5"/>
  <c r="X233" i="5" s="1"/>
  <c r="Z187" i="5"/>
  <c r="Z233" i="5" s="1"/>
  <c r="Z227" i="5" s="1"/>
  <c r="N187" i="5"/>
  <c r="N181" i="5" s="1"/>
  <c r="AQ187" i="5"/>
  <c r="AQ181" i="5" s="1"/>
  <c r="AA132" i="5"/>
  <c r="BY132" i="5"/>
  <c r="AU132" i="5"/>
  <c r="BN187" i="5"/>
  <c r="BN233" i="5" s="1"/>
  <c r="P132" i="5"/>
  <c r="CD132" i="5"/>
  <c r="AN132" i="5"/>
  <c r="BE187" i="5"/>
  <c r="BE233" i="5" s="1"/>
  <c r="BE227" i="5" s="1"/>
  <c r="AT187" i="5"/>
  <c r="AT181" i="5" s="1"/>
  <c r="U132" i="5"/>
  <c r="BB187" i="5"/>
  <c r="BB233" i="5" s="1"/>
  <c r="AS187" i="5"/>
  <c r="AS181" i="5" s="1"/>
  <c r="CE187" i="5"/>
  <c r="CE233" i="5" s="1"/>
  <c r="CE227" i="5" s="1"/>
  <c r="K90" i="12"/>
  <c r="K102" i="12" s="1"/>
  <c r="T187" i="5"/>
  <c r="T233" i="5" s="1"/>
  <c r="T227" i="5" s="1"/>
  <c r="BV187" i="5"/>
  <c r="BV233" i="5" s="1"/>
  <c r="BV227" i="5" s="1"/>
  <c r="BU187" i="5"/>
  <c r="BU233" i="5" s="1"/>
  <c r="BU227" i="5" s="1"/>
  <c r="AH187" i="5"/>
  <c r="AH233" i="5" s="1"/>
  <c r="AH227" i="5" s="1"/>
  <c r="BG132" i="5"/>
  <c r="BI132" i="5"/>
  <c r="AR132" i="5"/>
  <c r="AW132" i="5"/>
  <c r="BW132" i="5"/>
  <c r="AF132" i="5"/>
  <c r="CA132" i="5"/>
  <c r="Q132" i="5"/>
  <c r="AE132" i="5"/>
  <c r="AB132" i="5"/>
  <c r="BX187" i="5"/>
  <c r="BX233" i="5" s="1"/>
  <c r="BX227" i="5" s="1"/>
  <c r="R187" i="5"/>
  <c r="R233" i="5" s="1"/>
  <c r="R90" i="12"/>
  <c r="V90" i="12"/>
  <c r="O90" i="12"/>
  <c r="M90" i="12"/>
  <c r="U90" i="12"/>
  <c r="W90" i="12"/>
  <c r="T90" i="12"/>
  <c r="P90" i="12"/>
  <c r="N90" i="12"/>
  <c r="L90" i="12"/>
  <c r="J96" i="12"/>
  <c r="Q90" i="12"/>
  <c r="S90" i="12"/>
  <c r="J138" i="5"/>
  <c r="BO132" i="5"/>
  <c r="AY132" i="5"/>
  <c r="AG132" i="5"/>
  <c r="AI132" i="5"/>
  <c r="BC132" i="5"/>
  <c r="BS132" i="5"/>
  <c r="BO187" i="5"/>
  <c r="BO233" i="5" s="1"/>
  <c r="BO227" i="5" s="1"/>
  <c r="AY187" i="5"/>
  <c r="BJ187" i="5"/>
  <c r="BJ233" i="5" s="1"/>
  <c r="BJ227" i="5" s="1"/>
  <c r="BW233" i="5"/>
  <c r="BW227" i="5" s="1"/>
  <c r="BW181" i="5"/>
  <c r="BH233" i="5"/>
  <c r="BH181" i="5"/>
  <c r="K144" i="5"/>
  <c r="AN233" i="5"/>
  <c r="AN227" i="5" s="1"/>
  <c r="AN181" i="5"/>
  <c r="O233" i="5"/>
  <c r="O227" i="5" s="1"/>
  <c r="O181" i="5"/>
  <c r="BF233" i="5"/>
  <c r="BF227" i="5" s="1"/>
  <c r="BF181" i="5"/>
  <c r="AO233" i="5"/>
  <c r="AO227" i="5" s="1"/>
  <c r="AO181" i="5"/>
  <c r="BG233" i="5"/>
  <c r="BG227" i="5" s="1"/>
  <c r="BG181" i="5"/>
  <c r="AF233" i="5"/>
  <c r="AF227" i="5" s="1"/>
  <c r="AF181" i="5"/>
  <c r="BL233" i="5"/>
  <c r="BL227" i="5" s="1"/>
  <c r="BL181" i="5"/>
  <c r="CA233" i="5"/>
  <c r="CA227" i="5" s="1"/>
  <c r="CA181" i="5"/>
  <c r="P233" i="5"/>
  <c r="P227" i="5" s="1"/>
  <c r="P181" i="5"/>
  <c r="AA233" i="5"/>
  <c r="AA227" i="5" s="1"/>
  <c r="AA181" i="5"/>
  <c r="M233" i="5"/>
  <c r="M227" i="5" s="1"/>
  <c r="M181" i="5"/>
  <c r="Q233" i="5"/>
  <c r="Q227" i="5" s="1"/>
  <c r="Q181" i="5"/>
  <c r="AK233" i="5"/>
  <c r="AK227" i="5" s="1"/>
  <c r="AK181" i="5"/>
  <c r="BM233" i="5"/>
  <c r="BM227" i="5" s="1"/>
  <c r="BM181" i="5"/>
  <c r="V233" i="5"/>
  <c r="V227" i="5" s="1"/>
  <c r="V181" i="5"/>
  <c r="BY233" i="5"/>
  <c r="BY227" i="5" s="1"/>
  <c r="BY181" i="5"/>
  <c r="AE233" i="5"/>
  <c r="AE227" i="5" s="1"/>
  <c r="AE181" i="5"/>
  <c r="AR233" i="5"/>
  <c r="AR227" i="5" s="1"/>
  <c r="AR181" i="5"/>
  <c r="AX233" i="5"/>
  <c r="AX227" i="5" s="1"/>
  <c r="AX181" i="5"/>
  <c r="AB233" i="5"/>
  <c r="AB227" i="5" s="1"/>
  <c r="AB181" i="5"/>
  <c r="AW233" i="5"/>
  <c r="AW227" i="5" s="1"/>
  <c r="AW181" i="5"/>
  <c r="AV233" i="5"/>
  <c r="AV181" i="5"/>
  <c r="AG233" i="5"/>
  <c r="AG227" i="5" s="1"/>
  <c r="AG181" i="5"/>
  <c r="AU233" i="5"/>
  <c r="AU227" i="5" s="1"/>
  <c r="AU181" i="5"/>
  <c r="AI233" i="5"/>
  <c r="AI227" i="5" s="1"/>
  <c r="AI181" i="5"/>
  <c r="BD233" i="5"/>
  <c r="BD227" i="5" s="1"/>
  <c r="BD181" i="5"/>
  <c r="BC233" i="5"/>
  <c r="BC227" i="5" s="1"/>
  <c r="BC181" i="5"/>
  <c r="U233" i="5"/>
  <c r="U227" i="5" s="1"/>
  <c r="U181" i="5"/>
  <c r="BS233" i="5"/>
  <c r="BS227" i="5" s="1"/>
  <c r="BS181" i="5"/>
  <c r="BZ233" i="5"/>
  <c r="BZ181" i="5"/>
  <c r="AJ233" i="5"/>
  <c r="AJ181" i="5"/>
  <c r="AL233" i="5"/>
  <c r="AL227" i="5" s="1"/>
  <c r="AL181" i="5"/>
  <c r="BP233" i="5"/>
  <c r="BP227" i="5" s="1"/>
  <c r="BP181" i="5"/>
  <c r="AZ233" i="5"/>
  <c r="AZ227" i="5" s="1"/>
  <c r="AZ181" i="5"/>
  <c r="BI233" i="5"/>
  <c r="BI227" i="5" s="1"/>
  <c r="BI181" i="5"/>
  <c r="CD233" i="5"/>
  <c r="CD227" i="5" s="1"/>
  <c r="CD181" i="5"/>
  <c r="L233" i="5"/>
  <c r="L181" i="5"/>
  <c r="R130" i="12"/>
  <c r="Y42" i="4"/>
  <c r="AA42" i="4"/>
  <c r="W130" i="12"/>
  <c r="V42" i="4"/>
  <c r="Z42" i="4"/>
  <c r="P130" i="12"/>
  <c r="M130" i="12"/>
  <c r="L130" i="12"/>
  <c r="U130" i="12"/>
  <c r="T163" i="12"/>
  <c r="W42" i="4"/>
  <c r="X42" i="4"/>
  <c r="S163" i="12"/>
  <c r="AB42" i="4"/>
  <c r="N130" i="12"/>
  <c r="S130" i="12"/>
  <c r="O130" i="12"/>
  <c r="K130" i="12"/>
  <c r="V130" i="12"/>
  <c r="W163" i="12"/>
  <c r="T130" i="12"/>
  <c r="Q130" i="12"/>
  <c r="BR233" i="5" l="1"/>
  <c r="AC233" i="5"/>
  <c r="W233" i="5"/>
  <c r="BT233" i="5"/>
  <c r="BT227" i="5" s="1"/>
  <c r="S181" i="5"/>
  <c r="AP233" i="5"/>
  <c r="AP227" i="5" s="1"/>
  <c r="BQ181" i="5"/>
  <c r="CC181" i="5"/>
  <c r="BA181" i="5"/>
  <c r="BK181" i="5"/>
  <c r="CB181" i="5"/>
  <c r="Z181" i="5"/>
  <c r="P124" i="12"/>
  <c r="X181" i="5"/>
  <c r="Y181" i="5"/>
  <c r="AQ233" i="5"/>
  <c r="AQ227" i="5" s="1"/>
  <c r="AM233" i="5"/>
  <c r="CE181" i="5"/>
  <c r="AT233" i="5"/>
  <c r="AT227" i="5" s="1"/>
  <c r="AD233" i="5"/>
  <c r="AD227" i="5" s="1"/>
  <c r="T181" i="5"/>
  <c r="BB181" i="5"/>
  <c r="BO181" i="5"/>
  <c r="BU181" i="5"/>
  <c r="V36" i="4"/>
  <c r="V48" i="4" s="1"/>
  <c r="K124" i="12"/>
  <c r="K136" i="12" s="1"/>
  <c r="R181" i="5"/>
  <c r="BV181" i="5"/>
  <c r="K233" i="5"/>
  <c r="K227" i="5" s="1"/>
  <c r="AH181" i="5"/>
  <c r="L124" i="12"/>
  <c r="N124" i="12"/>
  <c r="AS233" i="5"/>
  <c r="BE181" i="5"/>
  <c r="BN181" i="5"/>
  <c r="N233" i="5"/>
  <c r="W124" i="12"/>
  <c r="Q124" i="12"/>
  <c r="Y36" i="4"/>
  <c r="S124" i="12"/>
  <c r="O124" i="12"/>
  <c r="X36" i="4"/>
  <c r="BJ181" i="5"/>
  <c r="BX181" i="5"/>
  <c r="J187" i="5"/>
  <c r="W36" i="4"/>
  <c r="M124" i="12"/>
  <c r="V124" i="12"/>
  <c r="AB36" i="4"/>
  <c r="AY233" i="5"/>
  <c r="J132" i="5"/>
  <c r="J90" i="12"/>
  <c r="AY181" i="5"/>
  <c r="T124" i="12"/>
  <c r="AA36" i="4"/>
  <c r="U42" i="4"/>
  <c r="Z36" i="4"/>
  <c r="R124" i="12"/>
  <c r="J130" i="12"/>
  <c r="U124" i="12"/>
  <c r="S157" i="12"/>
  <c r="W157" i="12"/>
  <c r="T157" i="12"/>
  <c r="BB227" i="5"/>
  <c r="X227" i="5"/>
  <c r="L227" i="5"/>
  <c r="BZ227" i="5"/>
  <c r="K146" i="5"/>
  <c r="L145" i="5" s="1"/>
  <c r="K193" i="5"/>
  <c r="BN227" i="5"/>
  <c r="R227" i="5"/>
  <c r="K104" i="12"/>
  <c r="L103" i="12" s="1"/>
  <c r="BH227" i="5"/>
  <c r="AJ227" i="5"/>
  <c r="AV227" i="5"/>
  <c r="P163" i="12"/>
  <c r="O163" i="12"/>
  <c r="M163" i="12"/>
  <c r="Q163" i="12"/>
  <c r="L163" i="12"/>
  <c r="N163" i="12"/>
  <c r="R163" i="12"/>
  <c r="V163" i="12"/>
  <c r="U163" i="12"/>
  <c r="K163" i="12"/>
  <c r="U157" i="12" l="1"/>
  <c r="BR227" i="5"/>
  <c r="N157" i="12"/>
  <c r="AC227" i="5"/>
  <c r="M157" i="12"/>
  <c r="W227" i="5"/>
  <c r="V157" i="12"/>
  <c r="P157" i="12"/>
  <c r="AM227" i="5"/>
  <c r="O157" i="12"/>
  <c r="K157" i="12"/>
  <c r="K169" i="12" s="1"/>
  <c r="Q157" i="12"/>
  <c r="L157" i="12"/>
  <c r="AS227" i="5"/>
  <c r="N227" i="5"/>
  <c r="J181" i="5"/>
  <c r="J124" i="12"/>
  <c r="U36" i="4"/>
  <c r="J163" i="12"/>
  <c r="R157" i="12"/>
  <c r="AY227" i="5"/>
  <c r="J233" i="5"/>
  <c r="V50" i="4"/>
  <c r="W49" i="4" s="1"/>
  <c r="K138" i="12"/>
  <c r="L137" i="12" s="1"/>
  <c r="K239" i="5"/>
  <c r="K195" i="5"/>
  <c r="L194" i="5" s="1"/>
  <c r="J157" i="12" l="1"/>
  <c r="J227" i="5"/>
  <c r="K171" i="12"/>
  <c r="K241" i="5"/>
  <c r="L240" i="5" s="1"/>
  <c r="D114" i="5" l="1"/>
  <c r="E113" i="5"/>
  <c r="M95" i="5" l="1"/>
  <c r="M93" i="5" s="1"/>
  <c r="Q95" i="5"/>
  <c r="Q93" i="5" s="1"/>
  <c r="U95" i="5"/>
  <c r="U93" i="5" s="1"/>
  <c r="P95" i="5"/>
  <c r="P93" i="5" s="1"/>
  <c r="L95" i="5"/>
  <c r="N95" i="5"/>
  <c r="N93" i="5" s="1"/>
  <c r="R95" i="5"/>
  <c r="V95" i="5"/>
  <c r="V93" i="5" s="1"/>
  <c r="T95" i="5"/>
  <c r="T93" i="5" s="1"/>
  <c r="O95" i="5"/>
  <c r="O93" i="5" s="1"/>
  <c r="S95" i="5"/>
  <c r="S93" i="5" s="1"/>
  <c r="W95" i="5"/>
  <c r="W93" i="5" s="1"/>
  <c r="E114" i="5"/>
  <c r="D115" i="5"/>
  <c r="W16" i="4"/>
  <c r="M57" i="12"/>
  <c r="L57" i="12"/>
  <c r="W17" i="4" l="1"/>
  <c r="M55" i="12"/>
  <c r="L55" i="12"/>
  <c r="R93" i="5"/>
  <c r="AF95" i="5"/>
  <c r="AF93" i="5" s="1"/>
  <c r="AB95" i="5"/>
  <c r="AB93" i="5" s="1"/>
  <c r="X95" i="5"/>
  <c r="AI95" i="5"/>
  <c r="AI93" i="5" s="1"/>
  <c r="AD95" i="5"/>
  <c r="Y95" i="5"/>
  <c r="Y93" i="5" s="1"/>
  <c r="AC95" i="5"/>
  <c r="AC93" i="5" s="1"/>
  <c r="AE95" i="5"/>
  <c r="AE93" i="5" s="1"/>
  <c r="Z95" i="5"/>
  <c r="Z93" i="5" s="1"/>
  <c r="AG95" i="5"/>
  <c r="AG93" i="5" s="1"/>
  <c r="AH95" i="5"/>
  <c r="AH93" i="5" s="1"/>
  <c r="AA95" i="5"/>
  <c r="AA93" i="5" s="1"/>
  <c r="L93" i="5"/>
  <c r="E115" i="5"/>
  <c r="D116" i="5"/>
  <c r="O57" i="12"/>
  <c r="X16" i="4"/>
  <c r="N57" i="12"/>
  <c r="X17" i="4" l="1"/>
  <c r="O55" i="12"/>
  <c r="N55" i="12"/>
  <c r="AD93" i="5"/>
  <c r="L104" i="5"/>
  <c r="X93" i="5"/>
  <c r="AR95" i="5"/>
  <c r="AR93" i="5" s="1"/>
  <c r="AN95" i="5"/>
  <c r="AN93" i="5" s="1"/>
  <c r="AJ95" i="5"/>
  <c r="AT95" i="5"/>
  <c r="AT93" i="5" s="1"/>
  <c r="AO95" i="5"/>
  <c r="AO93" i="5" s="1"/>
  <c r="AU95" i="5"/>
  <c r="AU93" i="5" s="1"/>
  <c r="AP95" i="5"/>
  <c r="AK95" i="5"/>
  <c r="AK93" i="5" s="1"/>
  <c r="AS95" i="5"/>
  <c r="AS93" i="5" s="1"/>
  <c r="AQ95" i="5"/>
  <c r="AQ93" i="5" s="1"/>
  <c r="AL95" i="5"/>
  <c r="AL93" i="5" s="1"/>
  <c r="AM95" i="5"/>
  <c r="AM93" i="5" s="1"/>
  <c r="D117" i="5"/>
  <c r="E116" i="5"/>
  <c r="Y16" i="4"/>
  <c r="P57" i="12"/>
  <c r="Q57" i="12"/>
  <c r="Y17" i="4" l="1"/>
  <c r="Q55" i="12"/>
  <c r="P55" i="12"/>
  <c r="L105" i="5"/>
  <c r="L124" i="5"/>
  <c r="BD95" i="5"/>
  <c r="BD93" i="5" s="1"/>
  <c r="AZ95" i="5"/>
  <c r="AZ93" i="5" s="1"/>
  <c r="AV95" i="5"/>
  <c r="AY95" i="5"/>
  <c r="AY93" i="5" s="1"/>
  <c r="BE95" i="5"/>
  <c r="BE93" i="5" s="1"/>
  <c r="BF95" i="5"/>
  <c r="BF93" i="5" s="1"/>
  <c r="BA95" i="5"/>
  <c r="BA93" i="5" s="1"/>
  <c r="BC95" i="5"/>
  <c r="BC93" i="5" s="1"/>
  <c r="BG95" i="5"/>
  <c r="BG93" i="5" s="1"/>
  <c r="BB95" i="5"/>
  <c r="AW95" i="5"/>
  <c r="AW93" i="5" s="1"/>
  <c r="AX95" i="5"/>
  <c r="AX93" i="5" s="1"/>
  <c r="AP93" i="5"/>
  <c r="AJ93" i="5"/>
  <c r="D118" i="5"/>
  <c r="E118" i="5" s="1"/>
  <c r="E117" i="5"/>
  <c r="S57" i="12"/>
  <c r="Z16" i="4"/>
  <c r="R57" i="12"/>
  <c r="Z17" i="4" l="1"/>
  <c r="R55" i="12"/>
  <c r="S55" i="12"/>
  <c r="BL95" i="5"/>
  <c r="BL93" i="5" s="1"/>
  <c r="BH95" i="5"/>
  <c r="BP95" i="5"/>
  <c r="BP93" i="5" s="1"/>
  <c r="BO95" i="5"/>
  <c r="BO93" i="5" s="1"/>
  <c r="BJ95" i="5"/>
  <c r="BJ93" i="5" s="1"/>
  <c r="BN95" i="5"/>
  <c r="BK95" i="5"/>
  <c r="BK93" i="5" s="1"/>
  <c r="BQ95" i="5"/>
  <c r="BQ93" i="5" s="1"/>
  <c r="BR95" i="5"/>
  <c r="BR93" i="5" s="1"/>
  <c r="BM95" i="5"/>
  <c r="BM93" i="5" s="1"/>
  <c r="BS95" i="5"/>
  <c r="BS93" i="5" s="1"/>
  <c r="BI95" i="5"/>
  <c r="BI93" i="5" s="1"/>
  <c r="AV93" i="5"/>
  <c r="L153" i="5"/>
  <c r="L172" i="5"/>
  <c r="L154" i="5"/>
  <c r="L151" i="5" s="1"/>
  <c r="L126" i="5"/>
  <c r="BT95" i="5"/>
  <c r="BX95" i="5"/>
  <c r="BX93" i="5" s="1"/>
  <c r="CB95" i="5"/>
  <c r="CB93" i="5" s="1"/>
  <c r="CE95" i="5"/>
  <c r="CE93" i="5" s="1"/>
  <c r="BZ95" i="5"/>
  <c r="BU95" i="5"/>
  <c r="BU93" i="5" s="1"/>
  <c r="BY95" i="5"/>
  <c r="BY93" i="5" s="1"/>
  <c r="CA95" i="5"/>
  <c r="CA93" i="5" s="1"/>
  <c r="BV95" i="5"/>
  <c r="BV93" i="5" s="1"/>
  <c r="CD95" i="5"/>
  <c r="CD93" i="5" s="1"/>
  <c r="BW95" i="5"/>
  <c r="BW93" i="5" s="1"/>
  <c r="CC95" i="5"/>
  <c r="CC93" i="5" s="1"/>
  <c r="BB93" i="5"/>
  <c r="L101" i="5"/>
  <c r="AA16" i="4"/>
  <c r="V57" i="12"/>
  <c r="T57" i="12"/>
  <c r="AB16" i="4"/>
  <c r="U57" i="12"/>
  <c r="W57" i="12"/>
  <c r="L152" i="5" l="1"/>
  <c r="AB17" i="4"/>
  <c r="AA17" i="4"/>
  <c r="U16" i="4"/>
  <c r="W55" i="12"/>
  <c r="V55" i="12"/>
  <c r="U55" i="12"/>
  <c r="T55" i="12"/>
  <c r="J57" i="12"/>
  <c r="L106" i="5"/>
  <c r="BZ93" i="5"/>
  <c r="BT93" i="5"/>
  <c r="L174" i="5"/>
  <c r="L150" i="5"/>
  <c r="L197" i="5"/>
  <c r="L218" i="5"/>
  <c r="BN93" i="5"/>
  <c r="BH93" i="5"/>
  <c r="J95" i="5"/>
  <c r="L155" i="5" l="1"/>
  <c r="L127" i="5" s="1"/>
  <c r="L123" i="5" s="1"/>
  <c r="U17" i="4"/>
  <c r="M18" i="4" s="1"/>
  <c r="N18" i="4" s="1"/>
  <c r="J55" i="12"/>
  <c r="L175" i="5"/>
  <c r="J93" i="5"/>
  <c r="L204" i="5"/>
  <c r="L205" i="5" s="1"/>
  <c r="L206" i="5" s="1"/>
  <c r="L207" i="5" s="1"/>
  <c r="L203" i="5" s="1"/>
  <c r="L201" i="5"/>
  <c r="L200" i="5" s="1"/>
  <c r="L220" i="5"/>
  <c r="L108" i="5"/>
  <c r="M107" i="5" s="1"/>
  <c r="M104" i="5" s="1"/>
  <c r="M20" i="4" l="1"/>
  <c r="N20" i="4" s="1"/>
  <c r="M105" i="5"/>
  <c r="M101" i="5" s="1"/>
  <c r="M124" i="5"/>
  <c r="L176" i="5"/>
  <c r="L171" i="5" s="1"/>
  <c r="L221" i="5"/>
  <c r="L142" i="5"/>
  <c r="L143" i="5" s="1"/>
  <c r="M106" i="5" l="1"/>
  <c r="L139" i="5"/>
  <c r="M154" i="5"/>
  <c r="M151" i="5" s="1"/>
  <c r="M126" i="5"/>
  <c r="M172" i="5"/>
  <c r="M153" i="5"/>
  <c r="L191" i="5"/>
  <c r="L222" i="5"/>
  <c r="L192" i="5" l="1"/>
  <c r="L188" i="5" s="1"/>
  <c r="L193" i="5" s="1"/>
  <c r="L195" i="5" s="1"/>
  <c r="M194" i="5" s="1"/>
  <c r="L237" i="5"/>
  <c r="M218" i="5"/>
  <c r="M197" i="5"/>
  <c r="L144" i="5"/>
  <c r="L217" i="5"/>
  <c r="M150" i="5"/>
  <c r="M174" i="5"/>
  <c r="M152" i="5"/>
  <c r="M155" i="5" s="1"/>
  <c r="M127" i="5" s="1"/>
  <c r="M108" i="5"/>
  <c r="N107" i="5" s="1"/>
  <c r="N104" i="5" s="1"/>
  <c r="M175" i="5" l="1"/>
  <c r="M123" i="5"/>
  <c r="N105" i="5"/>
  <c r="N124" i="5"/>
  <c r="M220" i="5"/>
  <c r="L146" i="5"/>
  <c r="M145" i="5" s="1"/>
  <c r="M204" i="5"/>
  <c r="M205" i="5" s="1"/>
  <c r="M206" i="5" s="1"/>
  <c r="M207" i="5" s="1"/>
  <c r="M203" i="5" s="1"/>
  <c r="M201" i="5"/>
  <c r="M200" i="5" s="1"/>
  <c r="L238" i="5"/>
  <c r="L234" i="5" s="1"/>
  <c r="L239" i="5" s="1"/>
  <c r="L241" i="5" s="1"/>
  <c r="M240" i="5" s="1"/>
  <c r="M142" i="5" l="1"/>
  <c r="N101" i="5"/>
  <c r="M221" i="5"/>
  <c r="M176" i="5"/>
  <c r="M171" i="5" s="1"/>
  <c r="N172" i="5"/>
  <c r="N126" i="5"/>
  <c r="N154" i="5"/>
  <c r="N151" i="5" s="1"/>
  <c r="N153" i="5"/>
  <c r="N152" i="5" s="1"/>
  <c r="M191" i="5" l="1"/>
  <c r="N150" i="5"/>
  <c r="N155" i="5" s="1"/>
  <c r="N127" i="5" s="1"/>
  <c r="N174" i="5"/>
  <c r="N218" i="5"/>
  <c r="N197" i="5"/>
  <c r="N106" i="5"/>
  <c r="M222" i="5"/>
  <c r="M143" i="5"/>
  <c r="N175" i="5" l="1"/>
  <c r="M217" i="5"/>
  <c r="N201" i="5"/>
  <c r="N200" i="5" s="1"/>
  <c r="N204" i="5"/>
  <c r="N205" i="5" s="1"/>
  <c r="N206" i="5" s="1"/>
  <c r="N207" i="5" s="1"/>
  <c r="N203" i="5" s="1"/>
  <c r="N220" i="5"/>
  <c r="M139" i="5"/>
  <c r="N108" i="5"/>
  <c r="O107" i="5" s="1"/>
  <c r="N123" i="5"/>
  <c r="M192" i="5"/>
  <c r="M188" i="5" s="1"/>
  <c r="M237" i="5"/>
  <c r="M193" i="5" l="1"/>
  <c r="O104" i="5"/>
  <c r="O105" i="5" s="1"/>
  <c r="N176" i="5"/>
  <c r="M238" i="5"/>
  <c r="M234" i="5" s="1"/>
  <c r="M144" i="5"/>
  <c r="N221" i="5"/>
  <c r="M239" i="5" l="1"/>
  <c r="M146" i="5"/>
  <c r="N145" i="5" s="1"/>
  <c r="N142" i="5" s="1"/>
  <c r="O124" i="5"/>
  <c r="O101" i="5"/>
  <c r="N171" i="5"/>
  <c r="N222" i="5"/>
  <c r="M195" i="5"/>
  <c r="N194" i="5" s="1"/>
  <c r="N143" i="5" l="1"/>
  <c r="N139" i="5" s="1"/>
  <c r="N191" i="5"/>
  <c r="N192" i="5" s="1"/>
  <c r="O106" i="5"/>
  <c r="M241" i="5"/>
  <c r="N240" i="5" s="1"/>
  <c r="N217" i="5"/>
  <c r="O153" i="5"/>
  <c r="O154" i="5"/>
  <c r="O151" i="5" s="1"/>
  <c r="O172" i="5"/>
  <c r="O126" i="5"/>
  <c r="O152" i="5" l="1"/>
  <c r="N144" i="5"/>
  <c r="O218" i="5"/>
  <c r="O197" i="5"/>
  <c r="N238" i="5"/>
  <c r="O150" i="5"/>
  <c r="O174" i="5"/>
  <c r="O108" i="5"/>
  <c r="P107" i="5" s="1"/>
  <c r="P104" i="5" s="1"/>
  <c r="N237" i="5"/>
  <c r="N188" i="5"/>
  <c r="O155" i="5" l="1"/>
  <c r="O127" i="5" s="1"/>
  <c r="O175" i="5" s="1"/>
  <c r="N234" i="5"/>
  <c r="O201" i="5"/>
  <c r="O200" i="5" s="1"/>
  <c r="O204" i="5"/>
  <c r="O205" i="5" s="1"/>
  <c r="O206" i="5" s="1"/>
  <c r="O207" i="5" s="1"/>
  <c r="O203" i="5" s="1"/>
  <c r="O220" i="5"/>
  <c r="N193" i="5"/>
  <c r="P105" i="5"/>
  <c r="P124" i="5"/>
  <c r="N146" i="5"/>
  <c r="O145" i="5" s="1"/>
  <c r="O123" i="5" l="1"/>
  <c r="N195" i="5"/>
  <c r="O194" i="5" s="1"/>
  <c r="N239" i="5"/>
  <c r="O142" i="5"/>
  <c r="P126" i="5"/>
  <c r="P153" i="5"/>
  <c r="P172" i="5"/>
  <c r="P154" i="5"/>
  <c r="P151" i="5" s="1"/>
  <c r="O143" i="5"/>
  <c r="P101" i="5"/>
  <c r="O176" i="5"/>
  <c r="O221" i="5"/>
  <c r="P106" i="5" l="1"/>
  <c r="O171" i="5"/>
  <c r="O222" i="5"/>
  <c r="P174" i="5"/>
  <c r="P150" i="5"/>
  <c r="O139" i="5"/>
  <c r="P218" i="5"/>
  <c r="P197" i="5"/>
  <c r="N241" i="5"/>
  <c r="O240" i="5" s="1"/>
  <c r="P152" i="5"/>
  <c r="P155" i="5" l="1"/>
  <c r="P127" i="5" s="1"/>
  <c r="P175" i="5" s="1"/>
  <c r="O217" i="5"/>
  <c r="O191" i="5"/>
  <c r="O144" i="5"/>
  <c r="P204" i="5"/>
  <c r="P205" i="5" s="1"/>
  <c r="P206" i="5" s="1"/>
  <c r="P207" i="5" s="1"/>
  <c r="P203" i="5" s="1"/>
  <c r="P201" i="5"/>
  <c r="P200" i="5" s="1"/>
  <c r="P220" i="5"/>
  <c r="P108" i="5"/>
  <c r="Q107" i="5" s="1"/>
  <c r="Q104" i="5" s="1"/>
  <c r="L66" i="12"/>
  <c r="P176" i="5" l="1"/>
  <c r="P171" i="5" s="1"/>
  <c r="P123" i="5"/>
  <c r="L72" i="12"/>
  <c r="L74" i="12"/>
  <c r="Q105" i="5"/>
  <c r="Q101" i="5" s="1"/>
  <c r="Q106" i="5" s="1"/>
  <c r="Q108" i="5" s="1"/>
  <c r="R107" i="5" s="1"/>
  <c r="Q124" i="5"/>
  <c r="O146" i="5"/>
  <c r="P145" i="5" s="1"/>
  <c r="P222" i="5"/>
  <c r="O192" i="5"/>
  <c r="O188" i="5" s="1"/>
  <c r="O237" i="5"/>
  <c r="P221" i="5"/>
  <c r="L67" i="12"/>
  <c r="L82" i="12"/>
  <c r="P142" i="5" l="1"/>
  <c r="L63" i="12"/>
  <c r="P217" i="5"/>
  <c r="O193" i="5"/>
  <c r="P143" i="5"/>
  <c r="Q153" i="5"/>
  <c r="Q172" i="5"/>
  <c r="Q154" i="5"/>
  <c r="Q151" i="5" s="1"/>
  <c r="Q126" i="5"/>
  <c r="L75" i="12"/>
  <c r="R104" i="5"/>
  <c r="O238" i="5"/>
  <c r="L84" i="12"/>
  <c r="L115" i="12"/>
  <c r="Q152" i="5" l="1"/>
  <c r="R124" i="5"/>
  <c r="Q197" i="5"/>
  <c r="Q218" i="5"/>
  <c r="L68" i="12"/>
  <c r="R105" i="5"/>
  <c r="Q174" i="5"/>
  <c r="Q150" i="5"/>
  <c r="O195" i="5"/>
  <c r="P194" i="5" s="1"/>
  <c r="P139" i="5"/>
  <c r="O234" i="5"/>
  <c r="L117" i="12"/>
  <c r="L148" i="12"/>
  <c r="Q155" i="5" l="1"/>
  <c r="Q127" i="5" s="1"/>
  <c r="P191" i="5"/>
  <c r="L70" i="12"/>
  <c r="M69" i="12" s="1"/>
  <c r="P144" i="5"/>
  <c r="Q201" i="5"/>
  <c r="Q200" i="5" s="1"/>
  <c r="Q204" i="5"/>
  <c r="Q205" i="5" s="1"/>
  <c r="Q206" i="5" s="1"/>
  <c r="Q207" i="5" s="1"/>
  <c r="Q203" i="5" s="1"/>
  <c r="Q175" i="5"/>
  <c r="Q123" i="5"/>
  <c r="Q220" i="5"/>
  <c r="O239" i="5"/>
  <c r="R101" i="5"/>
  <c r="R106" i="5" s="1"/>
  <c r="R108" i="5" s="1"/>
  <c r="S107" i="5" s="1"/>
  <c r="S104" i="5" s="1"/>
  <c r="R126" i="5"/>
  <c r="R154" i="5"/>
  <c r="R151" i="5" s="1"/>
  <c r="R172" i="5"/>
  <c r="R153" i="5"/>
  <c r="R152" i="5" s="1"/>
  <c r="L85" i="12"/>
  <c r="L150" i="12"/>
  <c r="L118" i="12"/>
  <c r="L81" i="12" l="1"/>
  <c r="R174" i="5"/>
  <c r="R150" i="5"/>
  <c r="R155" i="5" s="1"/>
  <c r="R127" i="5" s="1"/>
  <c r="Q221" i="5"/>
  <c r="P146" i="5"/>
  <c r="Q145" i="5" s="1"/>
  <c r="Q142" i="5" s="1"/>
  <c r="P237" i="5"/>
  <c r="P192" i="5"/>
  <c r="Q176" i="5"/>
  <c r="Q171" i="5" s="1"/>
  <c r="O241" i="5"/>
  <c r="P240" i="5" s="1"/>
  <c r="R218" i="5"/>
  <c r="R197" i="5"/>
  <c r="S105" i="5"/>
  <c r="S101" i="5" s="1"/>
  <c r="S106" i="5" s="1"/>
  <c r="S108" i="5" s="1"/>
  <c r="T107" i="5" s="1"/>
  <c r="T104" i="5" s="1"/>
  <c r="S124" i="5"/>
  <c r="L151" i="12"/>
  <c r="L100" i="12"/>
  <c r="L119" i="12"/>
  <c r="L108" i="12" l="1"/>
  <c r="L106" i="12"/>
  <c r="L114" i="12"/>
  <c r="Q143" i="5"/>
  <c r="Q139" i="5" s="1"/>
  <c r="Q144" i="5" s="1"/>
  <c r="Q146" i="5" s="1"/>
  <c r="R145" i="5" s="1"/>
  <c r="R204" i="5"/>
  <c r="R205" i="5" s="1"/>
  <c r="R206" i="5" s="1"/>
  <c r="R207" i="5" s="1"/>
  <c r="R203" i="5" s="1"/>
  <c r="R201" i="5"/>
  <c r="R200" i="5" s="1"/>
  <c r="Q222" i="5"/>
  <c r="Q217" i="5" s="1"/>
  <c r="T105" i="5"/>
  <c r="T101" i="5" s="1"/>
  <c r="T106" i="5" s="1"/>
  <c r="T108" i="5" s="1"/>
  <c r="U107" i="5" s="1"/>
  <c r="U104" i="5" s="1"/>
  <c r="T124" i="5"/>
  <c r="R175" i="5"/>
  <c r="R123" i="5"/>
  <c r="S153" i="5"/>
  <c r="S154" i="5"/>
  <c r="S151" i="5" s="1"/>
  <c r="S172" i="5"/>
  <c r="S126" i="5"/>
  <c r="P188" i="5"/>
  <c r="P238" i="5"/>
  <c r="R220" i="5"/>
  <c r="L101" i="12"/>
  <c r="L152" i="12"/>
  <c r="R142" i="5" l="1"/>
  <c r="R143" i="5" s="1"/>
  <c r="R139" i="5" s="1"/>
  <c r="R144" i="5" s="1"/>
  <c r="R146" i="5" s="1"/>
  <c r="S145" i="5" s="1"/>
  <c r="L147" i="12"/>
  <c r="L97" i="12"/>
  <c r="U105" i="5"/>
  <c r="U101" i="5" s="1"/>
  <c r="U106" i="5" s="1"/>
  <c r="U108" i="5" s="1"/>
  <c r="V107" i="5" s="1"/>
  <c r="U124" i="5"/>
  <c r="S152" i="5"/>
  <c r="P234" i="5"/>
  <c r="P193" i="5"/>
  <c r="S150" i="5"/>
  <c r="S174" i="5"/>
  <c r="S197" i="5"/>
  <c r="S218" i="5"/>
  <c r="R221" i="5"/>
  <c r="T172" i="5"/>
  <c r="T126" i="5"/>
  <c r="T153" i="5"/>
  <c r="T154" i="5"/>
  <c r="T151" i="5" s="1"/>
  <c r="R176" i="5"/>
  <c r="L109" i="12"/>
  <c r="S155" i="5" l="1"/>
  <c r="S127" i="5" s="1"/>
  <c r="S123" i="5" s="1"/>
  <c r="S142" i="5" s="1"/>
  <c r="T152" i="5"/>
  <c r="R171" i="5"/>
  <c r="R222" i="5"/>
  <c r="T174" i="5"/>
  <c r="T150" i="5"/>
  <c r="L102" i="12"/>
  <c r="T218" i="5"/>
  <c r="T197" i="5"/>
  <c r="S201" i="5"/>
  <c r="S200" i="5" s="1"/>
  <c r="S204" i="5"/>
  <c r="S205" i="5" s="1"/>
  <c r="S206" i="5" s="1"/>
  <c r="S207" i="5" s="1"/>
  <c r="S203" i="5" s="1"/>
  <c r="P195" i="5"/>
  <c r="Q194" i="5" s="1"/>
  <c r="Q191" i="5" s="1"/>
  <c r="V104" i="5"/>
  <c r="S220" i="5"/>
  <c r="U153" i="5"/>
  <c r="U172" i="5"/>
  <c r="U154" i="5"/>
  <c r="U151" i="5" s="1"/>
  <c r="U126" i="5"/>
  <c r="P239" i="5"/>
  <c r="L134" i="12"/>
  <c r="S175" i="5" l="1"/>
  <c r="U152" i="5"/>
  <c r="T155" i="5"/>
  <c r="T127" i="5" s="1"/>
  <c r="T175" i="5" s="1"/>
  <c r="L142" i="12"/>
  <c r="L140" i="12"/>
  <c r="P241" i="5"/>
  <c r="Q240" i="5" s="1"/>
  <c r="U150" i="5"/>
  <c r="U174" i="5"/>
  <c r="R217" i="5"/>
  <c r="Q192" i="5"/>
  <c r="Q188" i="5" s="1"/>
  <c r="Q237" i="5"/>
  <c r="T201" i="5"/>
  <c r="T200" i="5" s="1"/>
  <c r="T204" i="5"/>
  <c r="T205" i="5" s="1"/>
  <c r="T206" i="5" s="1"/>
  <c r="T207" i="5" s="1"/>
  <c r="T203" i="5" s="1"/>
  <c r="U218" i="5"/>
  <c r="U197" i="5"/>
  <c r="V124" i="5"/>
  <c r="S221" i="5"/>
  <c r="V105" i="5"/>
  <c r="V101" i="5" s="1"/>
  <c r="V106" i="5" s="1"/>
  <c r="V108" i="5" s="1"/>
  <c r="W107" i="5" s="1"/>
  <c r="S176" i="5"/>
  <c r="L104" i="12"/>
  <c r="M103" i="12" s="1"/>
  <c r="T220" i="5"/>
  <c r="S143" i="5"/>
  <c r="S139" i="5" s="1"/>
  <c r="S144" i="5" s="1"/>
  <c r="S146" i="5" s="1"/>
  <c r="T145" i="5" s="1"/>
  <c r="L135" i="12"/>
  <c r="L167" i="12"/>
  <c r="U155" i="5" l="1"/>
  <c r="U127" i="5" s="1"/>
  <c r="T123" i="5"/>
  <c r="L131" i="12"/>
  <c r="W104" i="5"/>
  <c r="W105" i="5" s="1"/>
  <c r="Q193" i="5"/>
  <c r="V172" i="5"/>
  <c r="V154" i="5"/>
  <c r="V151" i="5" s="1"/>
  <c r="V153" i="5"/>
  <c r="V152" i="5" s="1"/>
  <c r="V126" i="5"/>
  <c r="T221" i="5"/>
  <c r="U204" i="5"/>
  <c r="U205" i="5" s="1"/>
  <c r="U206" i="5" s="1"/>
  <c r="U207" i="5" s="1"/>
  <c r="U203" i="5" s="1"/>
  <c r="U201" i="5"/>
  <c r="U200" i="5" s="1"/>
  <c r="U123" i="5"/>
  <c r="U175" i="5"/>
  <c r="S222" i="5"/>
  <c r="S171" i="5"/>
  <c r="T176" i="5"/>
  <c r="T171" i="5" s="1"/>
  <c r="Q238" i="5"/>
  <c r="T142" i="5"/>
  <c r="U220" i="5"/>
  <c r="L143" i="12"/>
  <c r="L168" i="12"/>
  <c r="M66" i="12"/>
  <c r="M67" i="12"/>
  <c r="W18" i="4"/>
  <c r="L164" i="12" l="1"/>
  <c r="M72" i="12"/>
  <c r="M74" i="12"/>
  <c r="M63" i="12"/>
  <c r="W19" i="4"/>
  <c r="L136" i="12"/>
  <c r="Q195" i="5"/>
  <c r="R194" i="5" s="1"/>
  <c r="R191" i="5" s="1"/>
  <c r="Q234" i="5"/>
  <c r="T222" i="5"/>
  <c r="U221" i="5"/>
  <c r="U176" i="5"/>
  <c r="S217" i="5"/>
  <c r="V218" i="5"/>
  <c r="V197" i="5"/>
  <c r="W124" i="5"/>
  <c r="T143" i="5"/>
  <c r="V174" i="5"/>
  <c r="V150" i="5"/>
  <c r="V155" i="5" s="1"/>
  <c r="V127" i="5" s="1"/>
  <c r="U171" i="5"/>
  <c r="W101" i="5"/>
  <c r="W106" i="5" s="1"/>
  <c r="W108" i="5" s="1"/>
  <c r="X107" i="5" s="1"/>
  <c r="X104" i="5" s="1"/>
  <c r="M82" i="12"/>
  <c r="V123" i="5" l="1"/>
  <c r="V175" i="5"/>
  <c r="R192" i="5"/>
  <c r="R188" i="5" s="1"/>
  <c r="R193" i="5" s="1"/>
  <c r="R195" i="5" s="1"/>
  <c r="S194" i="5" s="1"/>
  <c r="S191" i="5" s="1"/>
  <c r="R237" i="5"/>
  <c r="M75" i="12"/>
  <c r="W153" i="5"/>
  <c r="W172" i="5"/>
  <c r="W126" i="5"/>
  <c r="W154" i="5"/>
  <c r="W151" i="5" s="1"/>
  <c r="X105" i="5"/>
  <c r="X124" i="5"/>
  <c r="U222" i="5"/>
  <c r="T217" i="5"/>
  <c r="L169" i="12"/>
  <c r="V220" i="5"/>
  <c r="Q239" i="5"/>
  <c r="T139" i="5"/>
  <c r="T144" i="5" s="1"/>
  <c r="T146" i="5" s="1"/>
  <c r="U145" i="5" s="1"/>
  <c r="U142" i="5" s="1"/>
  <c r="V201" i="5"/>
  <c r="V200" i="5" s="1"/>
  <c r="V204" i="5"/>
  <c r="V205" i="5" s="1"/>
  <c r="V206" i="5" s="1"/>
  <c r="V207" i="5" s="1"/>
  <c r="V203" i="5" s="1"/>
  <c r="L138" i="12"/>
  <c r="M137" i="12" s="1"/>
  <c r="M68" i="12"/>
  <c r="W27" i="4"/>
  <c r="M84" i="12"/>
  <c r="M115" i="12"/>
  <c r="S192" i="5" l="1"/>
  <c r="S237" i="5"/>
  <c r="M70" i="12"/>
  <c r="N69" i="12" s="1"/>
  <c r="Q241" i="5"/>
  <c r="R240" i="5" s="1"/>
  <c r="W218" i="5"/>
  <c r="W197" i="5"/>
  <c r="V221" i="5"/>
  <c r="U143" i="5"/>
  <c r="U139" i="5" s="1"/>
  <c r="U144" i="5" s="1"/>
  <c r="U146" i="5" s="1"/>
  <c r="V145" i="5" s="1"/>
  <c r="V142" i="5" s="1"/>
  <c r="V176" i="5"/>
  <c r="W152" i="5"/>
  <c r="R238" i="5"/>
  <c r="L171" i="12"/>
  <c r="X126" i="5"/>
  <c r="X154" i="5"/>
  <c r="X151" i="5" s="1"/>
  <c r="X172" i="5"/>
  <c r="X153" i="5"/>
  <c r="U217" i="5"/>
  <c r="X101" i="5"/>
  <c r="X106" i="5" s="1"/>
  <c r="X108" i="5" s="1"/>
  <c r="Y107" i="5" s="1"/>
  <c r="Y104" i="5" s="1"/>
  <c r="W150" i="5"/>
  <c r="W174" i="5"/>
  <c r="V171" i="5"/>
  <c r="M148" i="12"/>
  <c r="W29" i="4"/>
  <c r="M117" i="12"/>
  <c r="W155" i="5" l="1"/>
  <c r="W127" i="5" s="1"/>
  <c r="W175" i="5" s="1"/>
  <c r="X218" i="5"/>
  <c r="X197" i="5"/>
  <c r="W123" i="5"/>
  <c r="V222" i="5"/>
  <c r="W201" i="5"/>
  <c r="W200" i="5" s="1"/>
  <c r="W204" i="5"/>
  <c r="W205" i="5" s="1"/>
  <c r="W206" i="5" s="1"/>
  <c r="W207" i="5" s="1"/>
  <c r="W203" i="5" s="1"/>
  <c r="S238" i="5"/>
  <c r="W220" i="5"/>
  <c r="X174" i="5"/>
  <c r="X150" i="5"/>
  <c r="V143" i="5"/>
  <c r="Y105" i="5"/>
  <c r="Y101" i="5" s="1"/>
  <c r="Y106" i="5" s="1"/>
  <c r="Y108" i="5" s="1"/>
  <c r="Z107" i="5" s="1"/>
  <c r="Z104" i="5" s="1"/>
  <c r="Y124" i="5"/>
  <c r="X152" i="5"/>
  <c r="R234" i="5"/>
  <c r="R239" i="5" s="1"/>
  <c r="R241" i="5" s="1"/>
  <c r="S240" i="5" s="1"/>
  <c r="S188" i="5"/>
  <c r="S193" i="5" s="1"/>
  <c r="S195" i="5" s="1"/>
  <c r="T194" i="5" s="1"/>
  <c r="W30" i="4"/>
  <c r="M85" i="12"/>
  <c r="M150" i="12"/>
  <c r="M118" i="12"/>
  <c r="X155" i="5" l="1"/>
  <c r="X127" i="5" s="1"/>
  <c r="X123" i="5" s="1"/>
  <c r="M81" i="12"/>
  <c r="Z105" i="5"/>
  <c r="Z124" i="5"/>
  <c r="Y153" i="5"/>
  <c r="Y154" i="5"/>
  <c r="Y151" i="5" s="1"/>
  <c r="Y172" i="5"/>
  <c r="Y126" i="5"/>
  <c r="W221" i="5"/>
  <c r="X204" i="5"/>
  <c r="X205" i="5" s="1"/>
  <c r="X206" i="5" s="1"/>
  <c r="X207" i="5" s="1"/>
  <c r="X203" i="5" s="1"/>
  <c r="X201" i="5"/>
  <c r="X200" i="5" s="1"/>
  <c r="T191" i="5"/>
  <c r="T192" i="5" s="1"/>
  <c r="W176" i="5"/>
  <c r="S234" i="5"/>
  <c r="S239" i="5" s="1"/>
  <c r="S241" i="5" s="1"/>
  <c r="T240" i="5" s="1"/>
  <c r="X220" i="5"/>
  <c r="V139" i="5"/>
  <c r="V144" i="5" s="1"/>
  <c r="V146" i="5" s="1"/>
  <c r="W145" i="5" s="1"/>
  <c r="W142" i="5" s="1"/>
  <c r="V217" i="5"/>
  <c r="M119" i="12"/>
  <c r="W31" i="4"/>
  <c r="M151" i="12"/>
  <c r="M100" i="12"/>
  <c r="X175" i="5" l="1"/>
  <c r="X221" i="5" s="1"/>
  <c r="Y152" i="5"/>
  <c r="M106" i="12"/>
  <c r="M108" i="12"/>
  <c r="W26" i="4"/>
  <c r="M114" i="12"/>
  <c r="T238" i="5"/>
  <c r="X176" i="5"/>
  <c r="Y150" i="5"/>
  <c r="Y174" i="5"/>
  <c r="W171" i="5"/>
  <c r="W222" i="5"/>
  <c r="Y218" i="5"/>
  <c r="Y197" i="5"/>
  <c r="Z101" i="5"/>
  <c r="Z106" i="5" s="1"/>
  <c r="Z108" i="5" s="1"/>
  <c r="AA107" i="5" s="1"/>
  <c r="AA104" i="5" s="1"/>
  <c r="W143" i="5"/>
  <c r="T237" i="5"/>
  <c r="T188" i="5"/>
  <c r="T193" i="5" s="1"/>
  <c r="T195" i="5" s="1"/>
  <c r="U194" i="5" s="1"/>
  <c r="Z126" i="5"/>
  <c r="Z153" i="5"/>
  <c r="Z154" i="5"/>
  <c r="Z151" i="5" s="1"/>
  <c r="Z172" i="5"/>
  <c r="M101" i="12"/>
  <c r="M152" i="12"/>
  <c r="Y155" i="5" l="1"/>
  <c r="Y127" i="5" s="1"/>
  <c r="Z152" i="5"/>
  <c r="M97" i="12"/>
  <c r="M147" i="12"/>
  <c r="Z218" i="5"/>
  <c r="Z197" i="5"/>
  <c r="U191" i="5"/>
  <c r="U192" i="5"/>
  <c r="X222" i="5"/>
  <c r="X171" i="5"/>
  <c r="Y201" i="5"/>
  <c r="Y200" i="5" s="1"/>
  <c r="Y204" i="5"/>
  <c r="Y205" i="5" s="1"/>
  <c r="Y206" i="5" s="1"/>
  <c r="Y207" i="5" s="1"/>
  <c r="Y203" i="5" s="1"/>
  <c r="X217" i="5"/>
  <c r="Z150" i="5"/>
  <c r="Z155" i="5" s="1"/>
  <c r="Z127" i="5" s="1"/>
  <c r="Z174" i="5"/>
  <c r="Y220" i="5"/>
  <c r="T234" i="5"/>
  <c r="T239" i="5" s="1"/>
  <c r="T241" i="5" s="1"/>
  <c r="U240" i="5" s="1"/>
  <c r="M109" i="12"/>
  <c r="Y175" i="5"/>
  <c r="Y123" i="5"/>
  <c r="AA105" i="5"/>
  <c r="AA101" i="5" s="1"/>
  <c r="AA106" i="5" s="1"/>
  <c r="AA108" i="5" s="1"/>
  <c r="AB107" i="5" s="1"/>
  <c r="AB104" i="5" s="1"/>
  <c r="AA124" i="5"/>
  <c r="W217" i="5"/>
  <c r="W139" i="5"/>
  <c r="W144" i="5" s="1"/>
  <c r="W146" i="5" s="1"/>
  <c r="X145" i="5" s="1"/>
  <c r="Y176" i="5" l="1"/>
  <c r="Z175" i="5"/>
  <c r="Z123" i="5"/>
  <c r="Y222" i="5"/>
  <c r="U188" i="5"/>
  <c r="U193" i="5" s="1"/>
  <c r="U195" i="5" s="1"/>
  <c r="V194" i="5" s="1"/>
  <c r="V191" i="5" s="1"/>
  <c r="U238" i="5"/>
  <c r="AA154" i="5"/>
  <c r="AA151" i="5" s="1"/>
  <c r="AA172" i="5"/>
  <c r="AA153" i="5"/>
  <c r="AA126" i="5"/>
  <c r="Y221" i="5"/>
  <c r="Y171" i="5"/>
  <c r="U237" i="5"/>
  <c r="Z220" i="5"/>
  <c r="Z201" i="5"/>
  <c r="Z200" i="5" s="1"/>
  <c r="Z204" i="5"/>
  <c r="Z205" i="5" s="1"/>
  <c r="Z206" i="5" s="1"/>
  <c r="Z207" i="5" s="1"/>
  <c r="Z203" i="5" s="1"/>
  <c r="M102" i="12"/>
  <c r="AB105" i="5"/>
  <c r="AB101" i="5" s="1"/>
  <c r="AB106" i="5" s="1"/>
  <c r="AB108" i="5" s="1"/>
  <c r="AC107" i="5" s="1"/>
  <c r="AC104" i="5" s="1"/>
  <c r="AB124" i="5"/>
  <c r="X142" i="5"/>
  <c r="X143" i="5" s="1"/>
  <c r="N66" i="12"/>
  <c r="AA152" i="5" l="1"/>
  <c r="N72" i="12"/>
  <c r="N74" i="12"/>
  <c r="AC105" i="5"/>
  <c r="AC101" i="5" s="1"/>
  <c r="AC106" i="5" s="1"/>
  <c r="AC108" i="5" s="1"/>
  <c r="AD107" i="5" s="1"/>
  <c r="AD104" i="5" s="1"/>
  <c r="AC124" i="5"/>
  <c r="AB172" i="5"/>
  <c r="AB126" i="5"/>
  <c r="AB154" i="5"/>
  <c r="AB151" i="5" s="1"/>
  <c r="AB153" i="5"/>
  <c r="Y217" i="5"/>
  <c r="AA174" i="5"/>
  <c r="AA150" i="5"/>
  <c r="AA155" i="5" s="1"/>
  <c r="AA127" i="5" s="1"/>
  <c r="AA123" i="5" s="1"/>
  <c r="U234" i="5"/>
  <c r="U239" i="5" s="1"/>
  <c r="U241" i="5" s="1"/>
  <c r="V240" i="5" s="1"/>
  <c r="Z221" i="5"/>
  <c r="X139" i="5"/>
  <c r="X144" i="5" s="1"/>
  <c r="X146" i="5" s="1"/>
  <c r="Y145" i="5" s="1"/>
  <c r="Z176" i="5"/>
  <c r="M104" i="12"/>
  <c r="N103" i="12" s="1"/>
  <c r="AA197" i="5"/>
  <c r="AA218" i="5"/>
  <c r="V192" i="5"/>
  <c r="V237" i="5"/>
  <c r="N67" i="12"/>
  <c r="N82" i="12"/>
  <c r="N63" i="12" l="1"/>
  <c r="V238" i="5"/>
  <c r="V234" i="5" s="1"/>
  <c r="V239" i="5" s="1"/>
  <c r="V241" i="5" s="1"/>
  <c r="W240" i="5" s="1"/>
  <c r="AA220" i="5"/>
  <c r="AB152" i="5"/>
  <c r="AC172" i="5"/>
  <c r="AC153" i="5"/>
  <c r="AC154" i="5"/>
  <c r="AC151" i="5" s="1"/>
  <c r="AC126" i="5"/>
  <c r="N75" i="12"/>
  <c r="Z171" i="5"/>
  <c r="Z222" i="5"/>
  <c r="AA175" i="5"/>
  <c r="AB174" i="5"/>
  <c r="AB150" i="5"/>
  <c r="AD105" i="5"/>
  <c r="AD101" i="5" s="1"/>
  <c r="AD106" i="5" s="1"/>
  <c r="AD108" i="5" s="1"/>
  <c r="AE107" i="5" s="1"/>
  <c r="AE104" i="5" s="1"/>
  <c r="AD124" i="5"/>
  <c r="V188" i="5"/>
  <c r="V193" i="5" s="1"/>
  <c r="V195" i="5" s="1"/>
  <c r="W194" i="5" s="1"/>
  <c r="W191" i="5" s="1"/>
  <c r="AA201" i="5"/>
  <c r="AA200" i="5" s="1"/>
  <c r="AA204" i="5"/>
  <c r="AA205" i="5" s="1"/>
  <c r="AA206" i="5" s="1"/>
  <c r="AA207" i="5" s="1"/>
  <c r="AA203" i="5" s="1"/>
  <c r="Y142" i="5"/>
  <c r="AB218" i="5"/>
  <c r="AB197" i="5"/>
  <c r="N115" i="12"/>
  <c r="N84" i="12"/>
  <c r="M134" i="12"/>
  <c r="W46" i="4"/>
  <c r="AB155" i="5" l="1"/>
  <c r="AB127" i="5" s="1"/>
  <c r="AB175" i="5" s="1"/>
  <c r="AA176" i="5"/>
  <c r="AA171" i="5" s="1"/>
  <c r="W51" i="4"/>
  <c r="M142" i="12"/>
  <c r="M140" i="12"/>
  <c r="W192" i="5"/>
  <c r="W237" i="5"/>
  <c r="AD153" i="5"/>
  <c r="AD172" i="5"/>
  <c r="AD126" i="5"/>
  <c r="AD154" i="5"/>
  <c r="AD151" i="5" s="1"/>
  <c r="AA221" i="5"/>
  <c r="AC152" i="5"/>
  <c r="AE105" i="5"/>
  <c r="AE101" i="5" s="1"/>
  <c r="AE106" i="5" s="1"/>
  <c r="AE108" i="5" s="1"/>
  <c r="AF107" i="5" s="1"/>
  <c r="AF104" i="5" s="1"/>
  <c r="AE124" i="5"/>
  <c r="AB220" i="5"/>
  <c r="N68" i="12"/>
  <c r="AB201" i="5"/>
  <c r="AB200" i="5" s="1"/>
  <c r="AB204" i="5"/>
  <c r="AB205" i="5" s="1"/>
  <c r="AB206" i="5" s="1"/>
  <c r="AB207" i="5" s="1"/>
  <c r="AB203" i="5" s="1"/>
  <c r="Y143" i="5"/>
  <c r="Z217" i="5"/>
  <c r="AC218" i="5"/>
  <c r="AC197" i="5"/>
  <c r="AA222" i="5"/>
  <c r="AC150" i="5"/>
  <c r="AC174" i="5"/>
  <c r="M167" i="12"/>
  <c r="N148" i="12"/>
  <c r="M135" i="12"/>
  <c r="W47" i="4"/>
  <c r="N117" i="12"/>
  <c r="AC155" i="5" l="1"/>
  <c r="AC127" i="5" s="1"/>
  <c r="AB123" i="5"/>
  <c r="AD152" i="5"/>
  <c r="W43" i="4"/>
  <c r="M131" i="12"/>
  <c r="AC175" i="5"/>
  <c r="AC123" i="5"/>
  <c r="AF105" i="5"/>
  <c r="AF124" i="5"/>
  <c r="AA217" i="5"/>
  <c r="AD218" i="5"/>
  <c r="AD197" i="5"/>
  <c r="AB176" i="5"/>
  <c r="W238" i="5"/>
  <c r="W234" i="5" s="1"/>
  <c r="W239" i="5" s="1"/>
  <c r="W241" i="5" s="1"/>
  <c r="X240" i="5" s="1"/>
  <c r="M143" i="12"/>
  <c r="AC201" i="5"/>
  <c r="AC200" i="5" s="1"/>
  <c r="AC204" i="5"/>
  <c r="AC205" i="5" s="1"/>
  <c r="AC206" i="5" s="1"/>
  <c r="AC207" i="5" s="1"/>
  <c r="AC203" i="5" s="1"/>
  <c r="N70" i="12"/>
  <c r="O69" i="12" s="1"/>
  <c r="AC220" i="5"/>
  <c r="Y139" i="5"/>
  <c r="Y144" i="5" s="1"/>
  <c r="Y146" i="5" s="1"/>
  <c r="Z145" i="5" s="1"/>
  <c r="AE172" i="5"/>
  <c r="AE154" i="5"/>
  <c r="AE151" i="5" s="1"/>
  <c r="AE126" i="5"/>
  <c r="AE153" i="5"/>
  <c r="AD174" i="5"/>
  <c r="AD150" i="5"/>
  <c r="AD155" i="5" s="1"/>
  <c r="AD127" i="5" s="1"/>
  <c r="W188" i="5"/>
  <c r="W193" i="5" s="1"/>
  <c r="W195" i="5" s="1"/>
  <c r="X194" i="5" s="1"/>
  <c r="AB221" i="5"/>
  <c r="N85" i="12"/>
  <c r="N118" i="12"/>
  <c r="N150" i="12"/>
  <c r="M168" i="12"/>
  <c r="N81" i="12" l="1"/>
  <c r="AC176" i="5"/>
  <c r="M164" i="12"/>
  <c r="AD175" i="5"/>
  <c r="AD123" i="5"/>
  <c r="AD201" i="5"/>
  <c r="AD200" i="5" s="1"/>
  <c r="AD204" i="5"/>
  <c r="AD205" i="5" s="1"/>
  <c r="AD206" i="5" s="1"/>
  <c r="AD207" i="5" s="1"/>
  <c r="AD203" i="5" s="1"/>
  <c r="AF126" i="5"/>
  <c r="AF153" i="5"/>
  <c r="AF154" i="5"/>
  <c r="AF151" i="5" s="1"/>
  <c r="AF172" i="5"/>
  <c r="W48" i="4"/>
  <c r="X191" i="5"/>
  <c r="X192" i="5" s="1"/>
  <c r="AE218" i="5"/>
  <c r="AE197" i="5"/>
  <c r="AE152" i="5"/>
  <c r="M136" i="12"/>
  <c r="Z142" i="5"/>
  <c r="Z143" i="5" s="1"/>
  <c r="AD220" i="5"/>
  <c r="AE174" i="5"/>
  <c r="AE150" i="5"/>
  <c r="AC171" i="5"/>
  <c r="AB222" i="5"/>
  <c r="AB217" i="5" s="1"/>
  <c r="AB171" i="5"/>
  <c r="AF101" i="5"/>
  <c r="AF106" i="5" s="1"/>
  <c r="AF108" i="5" s="1"/>
  <c r="AG107" i="5" s="1"/>
  <c r="AG104" i="5" s="1"/>
  <c r="AC221" i="5"/>
  <c r="N119" i="12"/>
  <c r="N151" i="12"/>
  <c r="N114" i="12" l="1"/>
  <c r="AC222" i="5"/>
  <c r="AE155" i="5"/>
  <c r="AE127" i="5" s="1"/>
  <c r="AE175" i="5" s="1"/>
  <c r="AD176" i="5"/>
  <c r="AD171" i="5" s="1"/>
  <c r="Z139" i="5"/>
  <c r="Z144" i="5" s="1"/>
  <c r="Z146" i="5" s="1"/>
  <c r="AA145" i="5" s="1"/>
  <c r="M138" i="12"/>
  <c r="N137" i="12" s="1"/>
  <c r="X238" i="5"/>
  <c r="AF218" i="5"/>
  <c r="AF197" i="5"/>
  <c r="AD221" i="5"/>
  <c r="AE201" i="5"/>
  <c r="AE200" i="5" s="1"/>
  <c r="AE204" i="5"/>
  <c r="AE205" i="5" s="1"/>
  <c r="AE206" i="5" s="1"/>
  <c r="AE207" i="5" s="1"/>
  <c r="AE203" i="5" s="1"/>
  <c r="W50" i="4"/>
  <c r="X49" i="4" s="1"/>
  <c r="AF152" i="5"/>
  <c r="M169" i="12"/>
  <c r="AG105" i="5"/>
  <c r="AG124" i="5"/>
  <c r="AE220" i="5"/>
  <c r="X237" i="5"/>
  <c r="X188" i="5"/>
  <c r="X193" i="5" s="1"/>
  <c r="X195" i="5" s="1"/>
  <c r="Y194" i="5" s="1"/>
  <c r="AF150" i="5"/>
  <c r="AF174" i="5"/>
  <c r="N152" i="12"/>
  <c r="AD222" i="5" l="1"/>
  <c r="AE123" i="5"/>
  <c r="N147" i="12"/>
  <c r="AF155" i="5"/>
  <c r="AF127" i="5" s="1"/>
  <c r="AF175" i="5" s="1"/>
  <c r="AC217" i="5"/>
  <c r="AD217" i="5"/>
  <c r="Y191" i="5"/>
  <c r="Y192" i="5" s="1"/>
  <c r="AG154" i="5"/>
  <c r="AG151" i="5" s="1"/>
  <c r="AG126" i="5"/>
  <c r="AG172" i="5"/>
  <c r="AG153" i="5"/>
  <c r="M171" i="12"/>
  <c r="AF201" i="5"/>
  <c r="AF200" i="5" s="1"/>
  <c r="AF204" i="5"/>
  <c r="AF205" i="5" s="1"/>
  <c r="AF206" i="5" s="1"/>
  <c r="AF207" i="5" s="1"/>
  <c r="AF203" i="5" s="1"/>
  <c r="AE221" i="5"/>
  <c r="AA142" i="5"/>
  <c r="AE176" i="5"/>
  <c r="X234" i="5"/>
  <c r="X239" i="5" s="1"/>
  <c r="X241" i="5" s="1"/>
  <c r="Y240" i="5" s="1"/>
  <c r="AG101" i="5"/>
  <c r="AG106" i="5" s="1"/>
  <c r="AG108" i="5" s="1"/>
  <c r="AH107" i="5" s="1"/>
  <c r="AH104" i="5" s="1"/>
  <c r="AF220" i="5"/>
  <c r="AG152" i="5" l="1"/>
  <c r="AF123" i="5"/>
  <c r="AF176" i="5"/>
  <c r="AF171" i="5" s="1"/>
  <c r="AH105" i="5"/>
  <c r="AH101" i="5" s="1"/>
  <c r="AH106" i="5" s="1"/>
  <c r="AH108" i="5" s="1"/>
  <c r="AI107" i="5" s="1"/>
  <c r="AI104" i="5" s="1"/>
  <c r="AH124" i="5"/>
  <c r="Y188" i="5"/>
  <c r="Y193" i="5" s="1"/>
  <c r="Y195" i="5" s="1"/>
  <c r="Z194" i="5" s="1"/>
  <c r="Y238" i="5"/>
  <c r="AA143" i="5"/>
  <c r="AG218" i="5"/>
  <c r="AG197" i="5"/>
  <c r="Y237" i="5"/>
  <c r="AE171" i="5"/>
  <c r="AE222" i="5"/>
  <c r="AG174" i="5"/>
  <c r="AG150" i="5"/>
  <c r="AG155" i="5" s="1"/>
  <c r="AG127" i="5" s="1"/>
  <c r="AF221" i="5"/>
  <c r="O66" i="12"/>
  <c r="AF222" i="5" l="1"/>
  <c r="O74" i="12"/>
  <c r="O72" i="12"/>
  <c r="AG175" i="5"/>
  <c r="AG123" i="5"/>
  <c r="AA139" i="5"/>
  <c r="AA144" i="5" s="1"/>
  <c r="AA146" i="5" s="1"/>
  <c r="AB145" i="5" s="1"/>
  <c r="Y234" i="5"/>
  <c r="Y239" i="5" s="1"/>
  <c r="Y241" i="5" s="1"/>
  <c r="Z240" i="5" s="1"/>
  <c r="AI105" i="5"/>
  <c r="AI101" i="5" s="1"/>
  <c r="AI106" i="5" s="1"/>
  <c r="AI108" i="5" s="1"/>
  <c r="AJ107" i="5" s="1"/>
  <c r="AJ104" i="5" s="1"/>
  <c r="AI124" i="5"/>
  <c r="AG201" i="5"/>
  <c r="AG200" i="5" s="1"/>
  <c r="AG204" i="5"/>
  <c r="AG205" i="5" s="1"/>
  <c r="AG206" i="5" s="1"/>
  <c r="AG207" i="5" s="1"/>
  <c r="AG203" i="5" s="1"/>
  <c r="Z191" i="5"/>
  <c r="Z192" i="5" s="1"/>
  <c r="AH126" i="5"/>
  <c r="AH154" i="5"/>
  <c r="AH151" i="5" s="1"/>
  <c r="AH172" i="5"/>
  <c r="AH153" i="5"/>
  <c r="AG220" i="5"/>
  <c r="AE217" i="5"/>
  <c r="AF217" i="5"/>
  <c r="X18" i="4"/>
  <c r="O67" i="12"/>
  <c r="O82" i="12"/>
  <c r="X19" i="4" l="1"/>
  <c r="O63" i="12"/>
  <c r="Z188" i="5"/>
  <c r="Z193" i="5" s="1"/>
  <c r="Z195" i="5" s="1"/>
  <c r="AA194" i="5" s="1"/>
  <c r="AA191" i="5" s="1"/>
  <c r="Z238" i="5"/>
  <c r="AJ105" i="5"/>
  <c r="AJ101" i="5" s="1"/>
  <c r="AJ106" i="5" s="1"/>
  <c r="AJ108" i="5" s="1"/>
  <c r="AK107" i="5" s="1"/>
  <c r="AJ124" i="5"/>
  <c r="AH152" i="5"/>
  <c r="AI153" i="5"/>
  <c r="AI126" i="5"/>
  <c r="AI172" i="5"/>
  <c r="AI154" i="5"/>
  <c r="AI151" i="5" s="1"/>
  <c r="AH218" i="5"/>
  <c r="AH197" i="5"/>
  <c r="Z237" i="5"/>
  <c r="AB142" i="5"/>
  <c r="AH174" i="5"/>
  <c r="AH150" i="5"/>
  <c r="AG176" i="5"/>
  <c r="AG221" i="5"/>
  <c r="O75" i="12"/>
  <c r="O115" i="12"/>
  <c r="O84" i="12"/>
  <c r="X27" i="4"/>
  <c r="AH155" i="5" l="1"/>
  <c r="AH127" i="5" s="1"/>
  <c r="AH175" i="5" s="1"/>
  <c r="AI152" i="5"/>
  <c r="AI155" i="5" s="1"/>
  <c r="AI127" i="5" s="1"/>
  <c r="AK104" i="5"/>
  <c r="AG171" i="5"/>
  <c r="AG222" i="5"/>
  <c r="AH201" i="5"/>
  <c r="AH200" i="5" s="1"/>
  <c r="AH204" i="5"/>
  <c r="AH205" i="5" s="1"/>
  <c r="AH206" i="5" s="1"/>
  <c r="AH207" i="5" s="1"/>
  <c r="AH203" i="5" s="1"/>
  <c r="AI174" i="5"/>
  <c r="AI150" i="5"/>
  <c r="AJ154" i="5"/>
  <c r="AJ151" i="5" s="1"/>
  <c r="AJ153" i="5"/>
  <c r="AJ126" i="5"/>
  <c r="AJ172" i="5"/>
  <c r="AA192" i="5"/>
  <c r="AA237" i="5"/>
  <c r="AB143" i="5"/>
  <c r="O68" i="12"/>
  <c r="AH220" i="5"/>
  <c r="AI197" i="5"/>
  <c r="AI218" i="5"/>
  <c r="Z234" i="5"/>
  <c r="Z239" i="5" s="1"/>
  <c r="Z241" i="5" s="1"/>
  <c r="AA240" i="5" s="1"/>
  <c r="O117" i="12"/>
  <c r="X29" i="4"/>
  <c r="O85" i="12"/>
  <c r="O148" i="12"/>
  <c r="AH123" i="5" l="1"/>
  <c r="AJ152" i="5"/>
  <c r="AJ155" i="5" s="1"/>
  <c r="AJ127" i="5" s="1"/>
  <c r="AJ123" i="5" s="1"/>
  <c r="O81" i="12"/>
  <c r="AI201" i="5"/>
  <c r="AI200" i="5" s="1"/>
  <c r="AI204" i="5"/>
  <c r="AI205" i="5" s="1"/>
  <c r="AI206" i="5" s="1"/>
  <c r="AI207" i="5" s="1"/>
  <c r="AI203" i="5" s="1"/>
  <c r="AJ174" i="5"/>
  <c r="AJ150" i="5"/>
  <c r="AG217" i="5"/>
  <c r="AH221" i="5"/>
  <c r="AI123" i="5"/>
  <c r="AI175" i="5"/>
  <c r="AH176" i="5"/>
  <c r="AK124" i="5"/>
  <c r="O70" i="12"/>
  <c r="P69" i="12" s="1"/>
  <c r="AI220" i="5"/>
  <c r="AA238" i="5"/>
  <c r="AA188" i="5"/>
  <c r="AA193" i="5" s="1"/>
  <c r="AA195" i="5" s="1"/>
  <c r="AB194" i="5" s="1"/>
  <c r="AJ197" i="5"/>
  <c r="AJ218" i="5"/>
  <c r="AB139" i="5"/>
  <c r="AB144" i="5" s="1"/>
  <c r="AB146" i="5" s="1"/>
  <c r="AC145" i="5" s="1"/>
  <c r="AC142" i="5" s="1"/>
  <c r="AK105" i="5"/>
  <c r="N100" i="12"/>
  <c r="O150" i="12"/>
  <c r="O118" i="12"/>
  <c r="X30" i="4"/>
  <c r="N106" i="12" l="1"/>
  <c r="N108" i="12"/>
  <c r="AK101" i="5"/>
  <c r="AK106" i="5" s="1"/>
  <c r="AK108" i="5" s="1"/>
  <c r="AL107" i="5" s="1"/>
  <c r="AL104" i="5" s="1"/>
  <c r="AJ201" i="5"/>
  <c r="AJ200" i="5" s="1"/>
  <c r="AJ204" i="5"/>
  <c r="AJ205" i="5" s="1"/>
  <c r="AJ206" i="5" s="1"/>
  <c r="AJ207" i="5" s="1"/>
  <c r="AJ203" i="5" s="1"/>
  <c r="AA234" i="5"/>
  <c r="AA239" i="5" s="1"/>
  <c r="AA241" i="5" s="1"/>
  <c r="AB240" i="5" s="1"/>
  <c r="AH222" i="5"/>
  <c r="AH171" i="5"/>
  <c r="AI176" i="5"/>
  <c r="AI171" i="5" s="1"/>
  <c r="AJ220" i="5"/>
  <c r="AK126" i="5"/>
  <c r="AK172" i="5"/>
  <c r="AK153" i="5"/>
  <c r="AK154" i="5"/>
  <c r="AK151" i="5" s="1"/>
  <c r="AI221" i="5"/>
  <c r="AC143" i="5"/>
  <c r="AB191" i="5"/>
  <c r="AB192" i="5" s="1"/>
  <c r="AJ175" i="5"/>
  <c r="O119" i="12"/>
  <c r="O151" i="12"/>
  <c r="X31" i="4"/>
  <c r="N101" i="12"/>
  <c r="O114" i="12" l="1"/>
  <c r="X26" i="4"/>
  <c r="N97" i="12"/>
  <c r="AL105" i="5"/>
  <c r="AL101" i="5" s="1"/>
  <c r="AL106" i="5" s="1"/>
  <c r="AL108" i="5" s="1"/>
  <c r="AM107" i="5" s="1"/>
  <c r="AM104" i="5" s="1"/>
  <c r="AL124" i="5"/>
  <c r="AB237" i="5"/>
  <c r="AB188" i="5"/>
  <c r="AB193" i="5" s="1"/>
  <c r="AB195" i="5" s="1"/>
  <c r="AC194" i="5" s="1"/>
  <c r="AK150" i="5"/>
  <c r="AK174" i="5"/>
  <c r="AI222" i="5"/>
  <c r="AJ221" i="5"/>
  <c r="AK218" i="5"/>
  <c r="AK197" i="5"/>
  <c r="AH217" i="5"/>
  <c r="AB238" i="5"/>
  <c r="AC139" i="5"/>
  <c r="AC144" i="5" s="1"/>
  <c r="AC146" i="5" s="1"/>
  <c r="AD145" i="5" s="1"/>
  <c r="AD142" i="5" s="1"/>
  <c r="AK152" i="5"/>
  <c r="AJ176" i="5"/>
  <c r="AJ171" i="5" s="1"/>
  <c r="N109" i="12"/>
  <c r="O152" i="12"/>
  <c r="AK155" i="5" l="1"/>
  <c r="AK127" i="5" s="1"/>
  <c r="AK175" i="5" s="1"/>
  <c r="O147" i="12"/>
  <c r="AM105" i="5"/>
  <c r="AM124" i="5"/>
  <c r="AK123" i="5"/>
  <c r="AK220" i="5"/>
  <c r="AK201" i="5"/>
  <c r="AK200" i="5" s="1"/>
  <c r="AK204" i="5"/>
  <c r="AK205" i="5" s="1"/>
  <c r="AK206" i="5" s="1"/>
  <c r="AK207" i="5" s="1"/>
  <c r="AK203" i="5" s="1"/>
  <c r="AI217" i="5"/>
  <c r="N102" i="12"/>
  <c r="AD143" i="5"/>
  <c r="AL153" i="5"/>
  <c r="AL126" i="5"/>
  <c r="AL172" i="5"/>
  <c r="AL154" i="5"/>
  <c r="AL151" i="5" s="1"/>
  <c r="AB234" i="5"/>
  <c r="AB239" i="5" s="1"/>
  <c r="AB241" i="5" s="1"/>
  <c r="AC240" i="5" s="1"/>
  <c r="AJ222" i="5"/>
  <c r="AJ217" i="5" s="1"/>
  <c r="AC191" i="5"/>
  <c r="AC192" i="5" s="1"/>
  <c r="N134" i="12"/>
  <c r="N135" i="12"/>
  <c r="N140" i="12" l="1"/>
  <c r="N142" i="12"/>
  <c r="N131" i="12"/>
  <c r="AK221" i="5"/>
  <c r="AC237" i="5"/>
  <c r="AC188" i="5"/>
  <c r="AC193" i="5" s="1"/>
  <c r="AC195" i="5" s="1"/>
  <c r="AD194" i="5" s="1"/>
  <c r="AD191" i="5" s="1"/>
  <c r="N104" i="12"/>
  <c r="O103" i="12" s="1"/>
  <c r="AK176" i="5"/>
  <c r="AK171" i="5" s="1"/>
  <c r="AC238" i="5"/>
  <c r="AL150" i="5"/>
  <c r="AL174" i="5"/>
  <c r="AL152" i="5"/>
  <c r="AM172" i="5"/>
  <c r="AM153" i="5"/>
  <c r="AM126" i="5"/>
  <c r="AM154" i="5"/>
  <c r="AM151" i="5" s="1"/>
  <c r="AL218" i="5"/>
  <c r="AL197" i="5"/>
  <c r="AD139" i="5"/>
  <c r="AD144" i="5" s="1"/>
  <c r="AD146" i="5" s="1"/>
  <c r="AE145" i="5" s="1"/>
  <c r="AM101" i="5"/>
  <c r="AM106" i="5" s="1"/>
  <c r="AM108" i="5" s="1"/>
  <c r="AN107" i="5" s="1"/>
  <c r="AN104" i="5" s="1"/>
  <c r="N167" i="12"/>
  <c r="N168" i="12"/>
  <c r="AL155" i="5" l="1"/>
  <c r="AL127" i="5" s="1"/>
  <c r="AL123" i="5" s="1"/>
  <c r="N164" i="12"/>
  <c r="AC234" i="5"/>
  <c r="AC239" i="5" s="1"/>
  <c r="AC241" i="5" s="1"/>
  <c r="AD240" i="5" s="1"/>
  <c r="N136" i="12"/>
  <c r="AL204" i="5"/>
  <c r="AL205" i="5" s="1"/>
  <c r="AL206" i="5" s="1"/>
  <c r="AL207" i="5" s="1"/>
  <c r="AL203" i="5" s="1"/>
  <c r="AL201" i="5"/>
  <c r="AL200" i="5" s="1"/>
  <c r="AM150" i="5"/>
  <c r="AM174" i="5"/>
  <c r="AD192" i="5"/>
  <c r="AD237" i="5"/>
  <c r="N143" i="12"/>
  <c r="AM197" i="5"/>
  <c r="AM218" i="5"/>
  <c r="AN105" i="5"/>
  <c r="AN101" i="5" s="1"/>
  <c r="AN106" i="5" s="1"/>
  <c r="AN108" i="5" s="1"/>
  <c r="AO107" i="5" s="1"/>
  <c r="AO104" i="5" s="1"/>
  <c r="AN124" i="5"/>
  <c r="AE142" i="5"/>
  <c r="AE143" i="5" s="1"/>
  <c r="AM152" i="5"/>
  <c r="AL220" i="5"/>
  <c r="AK222" i="5"/>
  <c r="P66" i="12"/>
  <c r="AL175" i="5" l="1"/>
  <c r="AL221" i="5" s="1"/>
  <c r="AM155" i="5"/>
  <c r="AM127" i="5" s="1"/>
  <c r="AM123" i="5" s="1"/>
  <c r="AL176" i="5"/>
  <c r="P74" i="12"/>
  <c r="P72" i="12"/>
  <c r="AM175" i="5"/>
  <c r="AM204" i="5"/>
  <c r="AM205" i="5" s="1"/>
  <c r="AM206" i="5" s="1"/>
  <c r="AM207" i="5" s="1"/>
  <c r="AM203" i="5" s="1"/>
  <c r="AM201" i="5"/>
  <c r="AM200" i="5" s="1"/>
  <c r="AD238" i="5"/>
  <c r="AL222" i="5"/>
  <c r="N138" i="12"/>
  <c r="O137" i="12" s="1"/>
  <c r="AO105" i="5"/>
  <c r="AO124" i="5"/>
  <c r="AK217" i="5"/>
  <c r="N169" i="12"/>
  <c r="AE139" i="5"/>
  <c r="AE144" i="5" s="1"/>
  <c r="AE146" i="5" s="1"/>
  <c r="AF145" i="5" s="1"/>
  <c r="AN172" i="5"/>
  <c r="AN153" i="5"/>
  <c r="AN152" i="5" s="1"/>
  <c r="AN154" i="5"/>
  <c r="AN151" i="5" s="1"/>
  <c r="AN126" i="5"/>
  <c r="AD188" i="5"/>
  <c r="AD193" i="5" s="1"/>
  <c r="AD195" i="5" s="1"/>
  <c r="AE194" i="5" s="1"/>
  <c r="AE191" i="5" s="1"/>
  <c r="AM220" i="5"/>
  <c r="P82" i="12"/>
  <c r="P67" i="12"/>
  <c r="AL171" i="5" l="1"/>
  <c r="AM176" i="5"/>
  <c r="AM222" i="5" s="1"/>
  <c r="P63" i="12"/>
  <c r="AF142" i="5"/>
  <c r="AN218" i="5"/>
  <c r="AN197" i="5"/>
  <c r="AO126" i="5"/>
  <c r="AO153" i="5"/>
  <c r="AO172" i="5"/>
  <c r="AO154" i="5"/>
  <c r="AO151" i="5" s="1"/>
  <c r="AL217" i="5"/>
  <c r="AM171" i="5"/>
  <c r="AE192" i="5"/>
  <c r="AE237" i="5"/>
  <c r="AD234" i="5"/>
  <c r="AD239" i="5" s="1"/>
  <c r="AD241" i="5" s="1"/>
  <c r="AE240" i="5" s="1"/>
  <c r="AN174" i="5"/>
  <c r="AN150" i="5"/>
  <c r="AN155" i="5" s="1"/>
  <c r="AN127" i="5" s="1"/>
  <c r="N171" i="12"/>
  <c r="AO101" i="5"/>
  <c r="AO106" i="5" s="1"/>
  <c r="AO108" i="5" s="1"/>
  <c r="AP107" i="5" s="1"/>
  <c r="AM221" i="5"/>
  <c r="P75" i="12"/>
  <c r="P84" i="12"/>
  <c r="P115" i="12"/>
  <c r="AN175" i="5" l="1"/>
  <c r="AN123" i="5"/>
  <c r="AE238" i="5"/>
  <c r="AE234" i="5" s="1"/>
  <c r="AE239" i="5" s="1"/>
  <c r="AE241" i="5" s="1"/>
  <c r="AF240" i="5" s="1"/>
  <c r="AN201" i="5"/>
  <c r="AN200" i="5" s="1"/>
  <c r="AN204" i="5"/>
  <c r="AN205" i="5" s="1"/>
  <c r="AN206" i="5" s="1"/>
  <c r="AN207" i="5" s="1"/>
  <c r="AN203" i="5" s="1"/>
  <c r="AO218" i="5"/>
  <c r="AO197" i="5"/>
  <c r="AN220" i="5"/>
  <c r="AO152" i="5"/>
  <c r="AP104" i="5"/>
  <c r="AP105" i="5" s="1"/>
  <c r="P68" i="12"/>
  <c r="AE188" i="5"/>
  <c r="AE193" i="5" s="1"/>
  <c r="AE195" i="5" s="1"/>
  <c r="AF194" i="5" s="1"/>
  <c r="AM217" i="5"/>
  <c r="AO174" i="5"/>
  <c r="AO150" i="5"/>
  <c r="AF143" i="5"/>
  <c r="P148" i="12"/>
  <c r="P117" i="12"/>
  <c r="AO155" i="5" l="1"/>
  <c r="AO127" i="5" s="1"/>
  <c r="AN176" i="5"/>
  <c r="AN171" i="5" s="1"/>
  <c r="AP101" i="5"/>
  <c r="AP106" i="5" s="1"/>
  <c r="AP108" i="5" s="1"/>
  <c r="AQ107" i="5" s="1"/>
  <c r="AQ104" i="5" s="1"/>
  <c r="AN222" i="5"/>
  <c r="AO220" i="5"/>
  <c r="AO201" i="5"/>
  <c r="AO200" i="5" s="1"/>
  <c r="AO204" i="5"/>
  <c r="AO205" i="5" s="1"/>
  <c r="AO206" i="5" s="1"/>
  <c r="AO207" i="5" s="1"/>
  <c r="AO203" i="5" s="1"/>
  <c r="AO123" i="5"/>
  <c r="AO175" i="5"/>
  <c r="P70" i="12"/>
  <c r="Q69" i="12" s="1"/>
  <c r="AF191" i="5"/>
  <c r="AF192" i="5" s="1"/>
  <c r="AF139" i="5"/>
  <c r="AF144" i="5" s="1"/>
  <c r="AF146" i="5" s="1"/>
  <c r="AG145" i="5" s="1"/>
  <c r="AP124" i="5"/>
  <c r="AN221" i="5"/>
  <c r="P118" i="12"/>
  <c r="P85" i="12"/>
  <c r="P150" i="12"/>
  <c r="P81" i="12" l="1"/>
  <c r="AO176" i="5"/>
  <c r="AO222" i="5" s="1"/>
  <c r="AF188" i="5"/>
  <c r="AF193" i="5" s="1"/>
  <c r="AF195" i="5" s="1"/>
  <c r="AG194" i="5" s="1"/>
  <c r="AF238" i="5"/>
  <c r="AG142" i="5"/>
  <c r="AF237" i="5"/>
  <c r="AN217" i="5"/>
  <c r="AO171" i="5"/>
  <c r="AQ105" i="5"/>
  <c r="AQ101" i="5" s="1"/>
  <c r="AQ106" i="5" s="1"/>
  <c r="AQ108" i="5" s="1"/>
  <c r="AR107" i="5" s="1"/>
  <c r="AR104" i="5" s="1"/>
  <c r="AQ124" i="5"/>
  <c r="AP172" i="5"/>
  <c r="AP153" i="5"/>
  <c r="AP154" i="5"/>
  <c r="AP151" i="5" s="1"/>
  <c r="AP126" i="5"/>
  <c r="AO221" i="5"/>
  <c r="P152" i="12"/>
  <c r="P151" i="12"/>
  <c r="P119" i="12"/>
  <c r="P114" i="12" l="1"/>
  <c r="P147" i="12"/>
  <c r="AQ153" i="5"/>
  <c r="AQ154" i="5"/>
  <c r="AQ151" i="5" s="1"/>
  <c r="AQ172" i="5"/>
  <c r="AQ126" i="5"/>
  <c r="AO217" i="5"/>
  <c r="AP152" i="5"/>
  <c r="AG143" i="5"/>
  <c r="AG139" i="5" s="1"/>
  <c r="AG144" i="5" s="1"/>
  <c r="AG146" i="5" s="1"/>
  <c r="AH145" i="5" s="1"/>
  <c r="AH142" i="5" s="1"/>
  <c r="AP218" i="5"/>
  <c r="AP197" i="5"/>
  <c r="AF234" i="5"/>
  <c r="AF239" i="5" s="1"/>
  <c r="AF241" i="5" s="1"/>
  <c r="AG240" i="5" s="1"/>
  <c r="AP150" i="5"/>
  <c r="AP174" i="5"/>
  <c r="AR105" i="5"/>
  <c r="AR101" i="5" s="1"/>
  <c r="AR106" i="5" s="1"/>
  <c r="AR108" i="5" s="1"/>
  <c r="AS107" i="5" s="1"/>
  <c r="AS104" i="5" s="1"/>
  <c r="AR124" i="5"/>
  <c r="AG191" i="5"/>
  <c r="AP155" i="5" l="1"/>
  <c r="AP127" i="5" s="1"/>
  <c r="AP175" i="5" s="1"/>
  <c r="AH143" i="5"/>
  <c r="AH139" i="5" s="1"/>
  <c r="AH144" i="5" s="1"/>
  <c r="AH146" i="5" s="1"/>
  <c r="AI145" i="5" s="1"/>
  <c r="AI142" i="5" s="1"/>
  <c r="AG237" i="5"/>
  <c r="AP220" i="5"/>
  <c r="AR172" i="5"/>
  <c r="AR154" i="5"/>
  <c r="AR151" i="5" s="1"/>
  <c r="AR126" i="5"/>
  <c r="AR153" i="5"/>
  <c r="AQ152" i="5"/>
  <c r="AS105" i="5"/>
  <c r="AS101" i="5" s="1"/>
  <c r="AS106" i="5" s="1"/>
  <c r="AS108" i="5" s="1"/>
  <c r="AT107" i="5" s="1"/>
  <c r="AT104" i="5" s="1"/>
  <c r="AS124" i="5"/>
  <c r="AQ150" i="5"/>
  <c r="AQ174" i="5"/>
  <c r="AG192" i="5"/>
  <c r="AP204" i="5"/>
  <c r="AP205" i="5" s="1"/>
  <c r="AP206" i="5" s="1"/>
  <c r="AP207" i="5" s="1"/>
  <c r="AP203" i="5" s="1"/>
  <c r="AP201" i="5"/>
  <c r="AP200" i="5" s="1"/>
  <c r="AQ197" i="5"/>
  <c r="AQ218" i="5"/>
  <c r="O100" i="12"/>
  <c r="AP123" i="5" l="1"/>
  <c r="AQ155" i="5"/>
  <c r="AQ127" i="5" s="1"/>
  <c r="AR152" i="5"/>
  <c r="O106" i="12"/>
  <c r="O108" i="12"/>
  <c r="AI143" i="5"/>
  <c r="AI139" i="5" s="1"/>
  <c r="AI144" i="5" s="1"/>
  <c r="AI146" i="5" s="1"/>
  <c r="AJ145" i="5" s="1"/>
  <c r="AJ142" i="5" s="1"/>
  <c r="AQ123" i="5"/>
  <c r="AQ175" i="5"/>
  <c r="AR174" i="5"/>
  <c r="AR150" i="5"/>
  <c r="AR155" i="5" s="1"/>
  <c r="AR127" i="5" s="1"/>
  <c r="AG238" i="5"/>
  <c r="AQ201" i="5"/>
  <c r="AQ200" i="5" s="1"/>
  <c r="AQ204" i="5"/>
  <c r="AQ205" i="5" s="1"/>
  <c r="AQ206" i="5" s="1"/>
  <c r="AQ207" i="5" s="1"/>
  <c r="AQ203" i="5" s="1"/>
  <c r="AQ220" i="5"/>
  <c r="AG188" i="5"/>
  <c r="AG193" i="5" s="1"/>
  <c r="AG195" i="5" s="1"/>
  <c r="AH194" i="5" s="1"/>
  <c r="AH191" i="5" s="1"/>
  <c r="AT105" i="5"/>
  <c r="AT101" i="5" s="1"/>
  <c r="AT106" i="5" s="1"/>
  <c r="AT108" i="5" s="1"/>
  <c r="AU107" i="5" s="1"/>
  <c r="AT124" i="5"/>
  <c r="AS126" i="5"/>
  <c r="AS154" i="5"/>
  <c r="AS151" i="5" s="1"/>
  <c r="AS153" i="5"/>
  <c r="AS152" i="5" s="1"/>
  <c r="AS172" i="5"/>
  <c r="AP176" i="5"/>
  <c r="AR218" i="5"/>
  <c r="AR197" i="5"/>
  <c r="AP221" i="5"/>
  <c r="O101" i="12"/>
  <c r="O97" i="12" l="1"/>
  <c r="AJ143" i="5"/>
  <c r="AJ139" i="5" s="1"/>
  <c r="AJ144" i="5" s="1"/>
  <c r="AJ146" i="5" s="1"/>
  <c r="AK145" i="5" s="1"/>
  <c r="AK142" i="5" s="1"/>
  <c r="AR123" i="5"/>
  <c r="AR175" i="5"/>
  <c r="AG234" i="5"/>
  <c r="AG239" i="5" s="1"/>
  <c r="AG241" i="5" s="1"/>
  <c r="AH240" i="5" s="1"/>
  <c r="AP171" i="5"/>
  <c r="AP222" i="5"/>
  <c r="AS150" i="5"/>
  <c r="AS155" i="5" s="1"/>
  <c r="AS127" i="5" s="1"/>
  <c r="AS174" i="5"/>
  <c r="O109" i="12"/>
  <c r="AT154" i="5"/>
  <c r="AT151" i="5" s="1"/>
  <c r="AT126" i="5"/>
  <c r="AT153" i="5"/>
  <c r="AT172" i="5"/>
  <c r="AS218" i="5"/>
  <c r="AS197" i="5"/>
  <c r="AR220" i="5"/>
  <c r="AR201" i="5"/>
  <c r="AR200" i="5" s="1"/>
  <c r="AR204" i="5"/>
  <c r="AR205" i="5" s="1"/>
  <c r="AR206" i="5" s="1"/>
  <c r="AR207" i="5" s="1"/>
  <c r="AR203" i="5" s="1"/>
  <c r="AU104" i="5"/>
  <c r="AU105" i="5" s="1"/>
  <c r="AH192" i="5"/>
  <c r="AH188" i="5" s="1"/>
  <c r="AH193" i="5" s="1"/>
  <c r="AH195" i="5" s="1"/>
  <c r="AI194" i="5" s="1"/>
  <c r="AI191" i="5" s="1"/>
  <c r="AH237" i="5"/>
  <c r="AQ176" i="5"/>
  <c r="AQ171" i="5" s="1"/>
  <c r="AQ221" i="5"/>
  <c r="Q66" i="12"/>
  <c r="Q67" i="12"/>
  <c r="Y18" i="4"/>
  <c r="O134" i="12"/>
  <c r="X46" i="4"/>
  <c r="AR176" i="5" l="1"/>
  <c r="AR222" i="5" s="1"/>
  <c r="AT152" i="5"/>
  <c r="X51" i="4"/>
  <c r="O142" i="12"/>
  <c r="O140" i="12"/>
  <c r="Y19" i="4"/>
  <c r="Q72" i="12"/>
  <c r="Q74" i="12"/>
  <c r="Q75" i="12" s="1"/>
  <c r="Q63" i="12"/>
  <c r="Q68" i="12" s="1"/>
  <c r="Q70" i="12" s="1"/>
  <c r="R69" i="12" s="1"/>
  <c r="AI192" i="5"/>
  <c r="AI188" i="5" s="1"/>
  <c r="AI193" i="5" s="1"/>
  <c r="AI195" i="5" s="1"/>
  <c r="AJ194" i="5" s="1"/>
  <c r="AJ191" i="5" s="1"/>
  <c r="AI237" i="5"/>
  <c r="AK143" i="5"/>
  <c r="AK139" i="5" s="1"/>
  <c r="AK144" i="5" s="1"/>
  <c r="AK146" i="5" s="1"/>
  <c r="AL145" i="5" s="1"/>
  <c r="AL142" i="5" s="1"/>
  <c r="AU101" i="5"/>
  <c r="AU106" i="5" s="1"/>
  <c r="AU108" i="5" s="1"/>
  <c r="AV107" i="5" s="1"/>
  <c r="AS201" i="5"/>
  <c r="AS200" i="5" s="1"/>
  <c r="AS204" i="5"/>
  <c r="AS205" i="5" s="1"/>
  <c r="AS206" i="5" s="1"/>
  <c r="AS207" i="5" s="1"/>
  <c r="AS203" i="5" s="1"/>
  <c r="AT150" i="5"/>
  <c r="AT174" i="5"/>
  <c r="AS220" i="5"/>
  <c r="AH238" i="5"/>
  <c r="AH234" i="5" s="1"/>
  <c r="AH239" i="5" s="1"/>
  <c r="AH241" i="5" s="1"/>
  <c r="AI240" i="5" s="1"/>
  <c r="AT218" i="5"/>
  <c r="AT197" i="5"/>
  <c r="AS123" i="5"/>
  <c r="AS175" i="5"/>
  <c r="AQ222" i="5"/>
  <c r="AU124" i="5"/>
  <c r="AP217" i="5"/>
  <c r="AR221" i="5"/>
  <c r="O102" i="12"/>
  <c r="O135" i="12"/>
  <c r="Q82" i="12"/>
  <c r="O167" i="12"/>
  <c r="X47" i="4"/>
  <c r="AT155" i="5" l="1"/>
  <c r="AT127" i="5" s="1"/>
  <c r="AT175" i="5" s="1"/>
  <c r="AR171" i="5"/>
  <c r="AS176" i="5"/>
  <c r="AS171" i="5" s="1"/>
  <c r="X43" i="4"/>
  <c r="O131" i="12"/>
  <c r="AT204" i="5"/>
  <c r="AT205" i="5" s="1"/>
  <c r="AT206" i="5" s="1"/>
  <c r="AT207" i="5" s="1"/>
  <c r="AT203" i="5" s="1"/>
  <c r="AT201" i="5"/>
  <c r="AT200" i="5" s="1"/>
  <c r="AJ192" i="5"/>
  <c r="AJ237" i="5"/>
  <c r="AQ217" i="5"/>
  <c r="O143" i="12"/>
  <c r="O104" i="12"/>
  <c r="P103" i="12" s="1"/>
  <c r="AU172" i="5"/>
  <c r="AU153" i="5"/>
  <c r="AU154" i="5"/>
  <c r="AU151" i="5" s="1"/>
  <c r="AU126" i="5"/>
  <c r="AR217" i="5"/>
  <c r="AS221" i="5"/>
  <c r="AL143" i="5"/>
  <c r="AL139" i="5" s="1"/>
  <c r="AL144" i="5" s="1"/>
  <c r="AL146" i="5" s="1"/>
  <c r="AM145" i="5" s="1"/>
  <c r="AM142" i="5" s="1"/>
  <c r="AI238" i="5"/>
  <c r="AT220" i="5"/>
  <c r="AV104" i="5"/>
  <c r="Q84" i="12"/>
  <c r="Q115" i="12"/>
  <c r="Y27" i="4"/>
  <c r="O168" i="12"/>
  <c r="AS222" i="5" l="1"/>
  <c r="AT123" i="5"/>
  <c r="AU152" i="5"/>
  <c r="AT176" i="5"/>
  <c r="AT171" i="5" s="1"/>
  <c r="O164" i="12"/>
  <c r="AM143" i="5"/>
  <c r="AM139" i="5" s="1"/>
  <c r="AM144" i="5" s="1"/>
  <c r="AM146" i="5" s="1"/>
  <c r="AN145" i="5" s="1"/>
  <c r="AN142" i="5" s="1"/>
  <c r="AV124" i="5"/>
  <c r="AU174" i="5"/>
  <c r="AU150" i="5"/>
  <c r="AI234" i="5"/>
  <c r="AI239" i="5" s="1"/>
  <c r="AI241" i="5" s="1"/>
  <c r="AJ240" i="5" s="1"/>
  <c r="X48" i="4"/>
  <c r="AV105" i="5"/>
  <c r="AS217" i="5"/>
  <c r="AJ238" i="5"/>
  <c r="AT221" i="5"/>
  <c r="O136" i="12"/>
  <c r="AU218" i="5"/>
  <c r="AU197" i="5"/>
  <c r="AJ188" i="5"/>
  <c r="AJ193" i="5" s="1"/>
  <c r="AJ195" i="5" s="1"/>
  <c r="AK194" i="5" s="1"/>
  <c r="Q148" i="12"/>
  <c r="Y29" i="4"/>
  <c r="Q117" i="12"/>
  <c r="AU155" i="5" l="1"/>
  <c r="AU127" i="5" s="1"/>
  <c r="AU123" i="5" s="1"/>
  <c r="AT222" i="5"/>
  <c r="AT217" i="5" s="1"/>
  <c r="AN143" i="5"/>
  <c r="AN139" i="5" s="1"/>
  <c r="AN144" i="5" s="1"/>
  <c r="AN146" i="5" s="1"/>
  <c r="AO145" i="5" s="1"/>
  <c r="AO142" i="5" s="1"/>
  <c r="AK191" i="5"/>
  <c r="AU175" i="5"/>
  <c r="X50" i="4"/>
  <c r="Y49" i="4" s="1"/>
  <c r="AV154" i="5"/>
  <c r="AV151" i="5" s="1"/>
  <c r="AV172" i="5"/>
  <c r="AV153" i="5"/>
  <c r="AV126" i="5"/>
  <c r="AU204" i="5"/>
  <c r="AU205" i="5" s="1"/>
  <c r="AU206" i="5" s="1"/>
  <c r="AU207" i="5" s="1"/>
  <c r="AU203" i="5" s="1"/>
  <c r="AU201" i="5"/>
  <c r="AU200" i="5" s="1"/>
  <c r="O138" i="12"/>
  <c r="P137" i="12" s="1"/>
  <c r="AV101" i="5"/>
  <c r="AV106" i="5" s="1"/>
  <c r="AV108" i="5" s="1"/>
  <c r="AW107" i="5" s="1"/>
  <c r="AW104" i="5" s="1"/>
  <c r="AU220" i="5"/>
  <c r="AJ234" i="5"/>
  <c r="AJ239" i="5" s="1"/>
  <c r="AJ241" i="5" s="1"/>
  <c r="AK240" i="5" s="1"/>
  <c r="O169" i="12"/>
  <c r="Q85" i="12"/>
  <c r="Q118" i="12"/>
  <c r="Q150" i="12"/>
  <c r="Y30" i="4"/>
  <c r="P100" i="12"/>
  <c r="Q81" i="12" l="1"/>
  <c r="AU176" i="5"/>
  <c r="AU171" i="5" s="1"/>
  <c r="AV152" i="5"/>
  <c r="P106" i="12"/>
  <c r="P108" i="12"/>
  <c r="AW105" i="5"/>
  <c r="AW124" i="5"/>
  <c r="AK237" i="5"/>
  <c r="O171" i="12"/>
  <c r="AV174" i="5"/>
  <c r="AV150" i="5"/>
  <c r="AV155" i="5" s="1"/>
  <c r="AV127" i="5" s="1"/>
  <c r="AK192" i="5"/>
  <c r="AO143" i="5"/>
  <c r="AO139" i="5" s="1"/>
  <c r="AO144" i="5" s="1"/>
  <c r="AO146" i="5" s="1"/>
  <c r="AP145" i="5" s="1"/>
  <c r="AP142" i="5" s="1"/>
  <c r="AV197" i="5"/>
  <c r="AV218" i="5"/>
  <c r="AU221" i="5"/>
  <c r="Q119" i="12"/>
  <c r="Y31" i="4"/>
  <c r="Q151" i="12"/>
  <c r="P101" i="12"/>
  <c r="AU222" i="5" l="1"/>
  <c r="Y26" i="4"/>
  <c r="Q114" i="12"/>
  <c r="P97" i="12"/>
  <c r="AV175" i="5"/>
  <c r="AV123" i="5"/>
  <c r="AV204" i="5"/>
  <c r="AV205" i="5" s="1"/>
  <c r="AV206" i="5" s="1"/>
  <c r="AV207" i="5" s="1"/>
  <c r="AV203" i="5" s="1"/>
  <c r="AV201" i="5"/>
  <c r="AV200" i="5" s="1"/>
  <c r="AK238" i="5"/>
  <c r="AK234" i="5" s="1"/>
  <c r="AK239" i="5" s="1"/>
  <c r="AK241" i="5" s="1"/>
  <c r="AL240" i="5" s="1"/>
  <c r="AP143" i="5"/>
  <c r="AP139" i="5" s="1"/>
  <c r="AP144" i="5" s="1"/>
  <c r="AP146" i="5" s="1"/>
  <c r="AQ145" i="5" s="1"/>
  <c r="AQ142" i="5" s="1"/>
  <c r="AV220" i="5"/>
  <c r="AW154" i="5"/>
  <c r="AW151" i="5" s="1"/>
  <c r="AW126" i="5"/>
  <c r="AW153" i="5"/>
  <c r="AW172" i="5"/>
  <c r="AW101" i="5"/>
  <c r="AW106" i="5" s="1"/>
  <c r="AW108" i="5" s="1"/>
  <c r="AX107" i="5" s="1"/>
  <c r="AX104" i="5" s="1"/>
  <c r="P109" i="12"/>
  <c r="AK188" i="5"/>
  <c r="AK193" i="5" s="1"/>
  <c r="AK195" i="5" s="1"/>
  <c r="AL194" i="5" s="1"/>
  <c r="AL191" i="5" s="1"/>
  <c r="Q152" i="12"/>
  <c r="Q147" i="12" l="1"/>
  <c r="AU217" i="5"/>
  <c r="AV176" i="5"/>
  <c r="AV222" i="5" s="1"/>
  <c r="AQ143" i="5"/>
  <c r="P102" i="12"/>
  <c r="AW218" i="5"/>
  <c r="AW197" i="5"/>
  <c r="AX105" i="5"/>
  <c r="AX101" i="5" s="1"/>
  <c r="AX106" i="5" s="1"/>
  <c r="AX108" i="5" s="1"/>
  <c r="AY107" i="5" s="1"/>
  <c r="AX124" i="5"/>
  <c r="AW152" i="5"/>
  <c r="AV221" i="5"/>
  <c r="AL192" i="5"/>
  <c r="AL188" i="5" s="1"/>
  <c r="AL193" i="5" s="1"/>
  <c r="AL195" i="5" s="1"/>
  <c r="AM194" i="5" s="1"/>
  <c r="AM191" i="5" s="1"/>
  <c r="AL237" i="5"/>
  <c r="AW174" i="5"/>
  <c r="AW150" i="5"/>
  <c r="AV171" i="5" l="1"/>
  <c r="AW155" i="5"/>
  <c r="AW127" i="5" s="1"/>
  <c r="AW175" i="5" s="1"/>
  <c r="AM192" i="5"/>
  <c r="AM188" i="5" s="1"/>
  <c r="AM193" i="5" s="1"/>
  <c r="AM195" i="5" s="1"/>
  <c r="AN194" i="5" s="1"/>
  <c r="AN191" i="5" s="1"/>
  <c r="AM237" i="5"/>
  <c r="P104" i="12"/>
  <c r="Q103" i="12" s="1"/>
  <c r="AX126" i="5"/>
  <c r="AX153" i="5"/>
  <c r="AX154" i="5"/>
  <c r="AX151" i="5" s="1"/>
  <c r="AX172" i="5"/>
  <c r="AW201" i="5"/>
  <c r="AW200" i="5" s="1"/>
  <c r="AW204" i="5"/>
  <c r="AW205" i="5" s="1"/>
  <c r="AW206" i="5" s="1"/>
  <c r="AW207" i="5" s="1"/>
  <c r="AW203" i="5" s="1"/>
  <c r="AV217" i="5"/>
  <c r="AL238" i="5"/>
  <c r="AY104" i="5"/>
  <c r="AW220" i="5"/>
  <c r="AQ139" i="5"/>
  <c r="AQ144" i="5" s="1"/>
  <c r="AQ146" i="5" s="1"/>
  <c r="AR145" i="5" s="1"/>
  <c r="AR142" i="5" s="1"/>
  <c r="AW123" i="5" l="1"/>
  <c r="AR143" i="5"/>
  <c r="AR139" i="5" s="1"/>
  <c r="AR144" i="5" s="1"/>
  <c r="AR146" i="5" s="1"/>
  <c r="AS145" i="5" s="1"/>
  <c r="AS142" i="5" s="1"/>
  <c r="AY124" i="5"/>
  <c r="AX174" i="5"/>
  <c r="AX150" i="5"/>
  <c r="AM238" i="5"/>
  <c r="AM234" i="5" s="1"/>
  <c r="AM239" i="5" s="1"/>
  <c r="AX197" i="5"/>
  <c r="AX218" i="5"/>
  <c r="AW221" i="5"/>
  <c r="AN192" i="5"/>
  <c r="AN188" i="5" s="1"/>
  <c r="AN193" i="5" s="1"/>
  <c r="AN195" i="5" s="1"/>
  <c r="AO194" i="5" s="1"/>
  <c r="AO191" i="5" s="1"/>
  <c r="AN237" i="5"/>
  <c r="AY105" i="5"/>
  <c r="AW176" i="5"/>
  <c r="AX152" i="5"/>
  <c r="AL234" i="5"/>
  <c r="AL239" i="5" s="1"/>
  <c r="AL241" i="5" s="1"/>
  <c r="AM240" i="5" s="1"/>
  <c r="P134" i="12"/>
  <c r="AM241" i="5" l="1"/>
  <c r="AN240" i="5" s="1"/>
  <c r="AX155" i="5"/>
  <c r="AX127" i="5" s="1"/>
  <c r="AX175" i="5" s="1"/>
  <c r="P142" i="12"/>
  <c r="P140" i="12"/>
  <c r="AO192" i="5"/>
  <c r="AO237" i="5"/>
  <c r="AY101" i="5"/>
  <c r="AY106" i="5" s="1"/>
  <c r="AY108" i="5" s="1"/>
  <c r="AZ107" i="5" s="1"/>
  <c r="AZ104" i="5" s="1"/>
  <c r="AY172" i="5"/>
  <c r="AY126" i="5"/>
  <c r="AY153" i="5"/>
  <c r="AY154" i="5"/>
  <c r="AY151" i="5" s="1"/>
  <c r="AS143" i="5"/>
  <c r="AW171" i="5"/>
  <c r="AW222" i="5"/>
  <c r="AW217" i="5" s="1"/>
  <c r="AN238" i="5"/>
  <c r="AX201" i="5"/>
  <c r="AX200" i="5" s="1"/>
  <c r="AX204" i="5"/>
  <c r="AX205" i="5" s="1"/>
  <c r="AX206" i="5" s="1"/>
  <c r="AX207" i="5" s="1"/>
  <c r="AX203" i="5" s="1"/>
  <c r="AX220" i="5"/>
  <c r="P167" i="12"/>
  <c r="P135" i="12"/>
  <c r="AX123" i="5" l="1"/>
  <c r="P131" i="12"/>
  <c r="P143" i="12"/>
  <c r="AY152" i="5"/>
  <c r="AZ105" i="5"/>
  <c r="AZ124" i="5"/>
  <c r="AO238" i="5"/>
  <c r="AN234" i="5"/>
  <c r="AN239" i="5" s="1"/>
  <c r="AN241" i="5" s="1"/>
  <c r="AO240" i="5" s="1"/>
  <c r="AY174" i="5"/>
  <c r="AY150" i="5"/>
  <c r="AO188" i="5"/>
  <c r="AO193" i="5" s="1"/>
  <c r="AO195" i="5" s="1"/>
  <c r="AP194" i="5" s="1"/>
  <c r="AX176" i="5"/>
  <c r="AS139" i="5"/>
  <c r="AS144" i="5" s="1"/>
  <c r="AS146" i="5" s="1"/>
  <c r="AT145" i="5" s="1"/>
  <c r="AY197" i="5"/>
  <c r="AY218" i="5"/>
  <c r="AO234" i="5"/>
  <c r="AO239" i="5" s="1"/>
  <c r="AX221" i="5"/>
  <c r="P168" i="12"/>
  <c r="AY155" i="5" l="1"/>
  <c r="AY127" i="5" s="1"/>
  <c r="AY123" i="5" s="1"/>
  <c r="P164" i="12"/>
  <c r="AT142" i="5"/>
  <c r="AT143" i="5" s="1"/>
  <c r="AX222" i="5"/>
  <c r="AX171" i="5"/>
  <c r="AY220" i="5"/>
  <c r="AY204" i="5"/>
  <c r="AY205" i="5" s="1"/>
  <c r="AY206" i="5" s="1"/>
  <c r="AY207" i="5" s="1"/>
  <c r="AY203" i="5" s="1"/>
  <c r="AY201" i="5"/>
  <c r="AY200" i="5" s="1"/>
  <c r="AZ153" i="5"/>
  <c r="AZ172" i="5"/>
  <c r="AZ126" i="5"/>
  <c r="AZ154" i="5"/>
  <c r="AZ151" i="5" s="1"/>
  <c r="AX217" i="5"/>
  <c r="AO241" i="5"/>
  <c r="AP240" i="5" s="1"/>
  <c r="AP192" i="5"/>
  <c r="AP191" i="5"/>
  <c r="AZ101" i="5"/>
  <c r="AZ106" i="5" s="1"/>
  <c r="AZ108" i="5" s="1"/>
  <c r="BA107" i="5" s="1"/>
  <c r="BA104" i="5" s="1"/>
  <c r="P136" i="12"/>
  <c r="R66" i="12"/>
  <c r="AY175" i="5" l="1"/>
  <c r="AZ152" i="5"/>
  <c r="R72" i="12"/>
  <c r="R74" i="12"/>
  <c r="BA105" i="5"/>
  <c r="BA124" i="5"/>
  <c r="AP237" i="5"/>
  <c r="AY176" i="5"/>
  <c r="AY171" i="5" s="1"/>
  <c r="AP188" i="5"/>
  <c r="AP193" i="5" s="1"/>
  <c r="AP195" i="5" s="1"/>
  <c r="AQ194" i="5" s="1"/>
  <c r="AP238" i="5"/>
  <c r="AZ150" i="5"/>
  <c r="AZ155" i="5" s="1"/>
  <c r="AZ127" i="5" s="1"/>
  <c r="AZ174" i="5"/>
  <c r="AY221" i="5"/>
  <c r="P138" i="12"/>
  <c r="Q137" i="12" s="1"/>
  <c r="AZ218" i="5"/>
  <c r="AZ197" i="5"/>
  <c r="AT139" i="5"/>
  <c r="AT144" i="5" s="1"/>
  <c r="AT146" i="5" s="1"/>
  <c r="AU145" i="5" s="1"/>
  <c r="AU142" i="5" s="1"/>
  <c r="P169" i="12"/>
  <c r="Q100" i="12"/>
  <c r="R67" i="12"/>
  <c r="R82" i="12"/>
  <c r="R63" i="12" l="1"/>
  <c r="R68" i="12" s="1"/>
  <c r="R70" i="12" s="1"/>
  <c r="S69" i="12" s="1"/>
  <c r="Q106" i="12"/>
  <c r="Q108" i="12"/>
  <c r="AZ201" i="5"/>
  <c r="AZ200" i="5" s="1"/>
  <c r="AZ204" i="5"/>
  <c r="AZ205" i="5" s="1"/>
  <c r="AZ206" i="5" s="1"/>
  <c r="AZ207" i="5" s="1"/>
  <c r="AZ203" i="5" s="1"/>
  <c r="AP234" i="5"/>
  <c r="AP239" i="5" s="1"/>
  <c r="AP241" i="5" s="1"/>
  <c r="AQ240" i="5" s="1"/>
  <c r="AZ123" i="5"/>
  <c r="AZ175" i="5"/>
  <c r="BA172" i="5"/>
  <c r="BA154" i="5"/>
  <c r="BA151" i="5" s="1"/>
  <c r="BA153" i="5"/>
  <c r="BA126" i="5"/>
  <c r="AQ191" i="5"/>
  <c r="P171" i="12"/>
  <c r="AZ220" i="5"/>
  <c r="R75" i="12"/>
  <c r="AU143" i="5"/>
  <c r="AU139" i="5" s="1"/>
  <c r="AU144" i="5" s="1"/>
  <c r="AU146" i="5" s="1"/>
  <c r="AV145" i="5" s="1"/>
  <c r="AY222" i="5"/>
  <c r="AY217" i="5" s="1"/>
  <c r="BA101" i="5"/>
  <c r="BA106" i="5" s="1"/>
  <c r="BA108" i="5" s="1"/>
  <c r="BB107" i="5" s="1"/>
  <c r="R115" i="12"/>
  <c r="R84" i="12"/>
  <c r="Q101" i="12"/>
  <c r="Q97" i="12" l="1"/>
  <c r="Q102" i="12" s="1"/>
  <c r="Q104" i="12" s="1"/>
  <c r="R103" i="12" s="1"/>
  <c r="AV142" i="5"/>
  <c r="AV143" i="5" s="1"/>
  <c r="Q109" i="12"/>
  <c r="BA218" i="5"/>
  <c r="BA197" i="5"/>
  <c r="BB104" i="5"/>
  <c r="AQ237" i="5"/>
  <c r="BA174" i="5"/>
  <c r="BA150" i="5"/>
  <c r="AZ221" i="5"/>
  <c r="AQ192" i="5"/>
  <c r="AQ188" i="5" s="1"/>
  <c r="AQ193" i="5" s="1"/>
  <c r="AQ195" i="5" s="1"/>
  <c r="AR194" i="5" s="1"/>
  <c r="BA152" i="5"/>
  <c r="AZ176" i="5"/>
  <c r="R117" i="12"/>
  <c r="R148" i="12"/>
  <c r="BA155" i="5" l="1"/>
  <c r="BA127" i="5" s="1"/>
  <c r="BA123" i="5" s="1"/>
  <c r="AR191" i="5"/>
  <c r="BB124" i="5"/>
  <c r="BA220" i="5"/>
  <c r="BB105" i="5"/>
  <c r="AQ238" i="5"/>
  <c r="AZ171" i="5"/>
  <c r="AZ222" i="5"/>
  <c r="BA201" i="5"/>
  <c r="BA200" i="5" s="1"/>
  <c r="BA204" i="5"/>
  <c r="BA205" i="5" s="1"/>
  <c r="BA206" i="5" s="1"/>
  <c r="BA207" i="5" s="1"/>
  <c r="BA203" i="5" s="1"/>
  <c r="AV139" i="5"/>
  <c r="AV144" i="5" s="1"/>
  <c r="AV146" i="5" s="1"/>
  <c r="AW145" i="5" s="1"/>
  <c r="AW142" i="5" s="1"/>
  <c r="R150" i="12"/>
  <c r="R85" i="12"/>
  <c r="BA175" i="5" l="1"/>
  <c r="R81" i="12"/>
  <c r="BA176" i="5"/>
  <c r="BA171" i="5" s="1"/>
  <c r="AQ234" i="5"/>
  <c r="AQ239" i="5" s="1"/>
  <c r="AQ241" i="5" s="1"/>
  <c r="AR240" i="5" s="1"/>
  <c r="BB172" i="5"/>
  <c r="BB154" i="5"/>
  <c r="BB151" i="5" s="1"/>
  <c r="BB126" i="5"/>
  <c r="BB153" i="5"/>
  <c r="BB152" i="5" s="1"/>
  <c r="BA221" i="5"/>
  <c r="AW143" i="5"/>
  <c r="BA222" i="5"/>
  <c r="BB101" i="5"/>
  <c r="BB106" i="5" s="1"/>
  <c r="BB108" i="5" s="1"/>
  <c r="BC107" i="5" s="1"/>
  <c r="AR237" i="5"/>
  <c r="AZ217" i="5"/>
  <c r="AR192" i="5"/>
  <c r="R118" i="12"/>
  <c r="R152" i="12"/>
  <c r="R119" i="12"/>
  <c r="R151" i="12"/>
  <c r="R114" i="12" l="1"/>
  <c r="R147" i="12"/>
  <c r="AR238" i="5"/>
  <c r="BC104" i="5"/>
  <c r="BC105" i="5" s="1"/>
  <c r="BB174" i="5"/>
  <c r="BB150" i="5"/>
  <c r="BB155" i="5" s="1"/>
  <c r="BB127" i="5" s="1"/>
  <c r="BB123" i="5" s="1"/>
  <c r="BA217" i="5"/>
  <c r="AR188" i="5"/>
  <c r="AR193" i="5" s="1"/>
  <c r="AR195" i="5" s="1"/>
  <c r="AS194" i="5" s="1"/>
  <c r="AS191" i="5" s="1"/>
  <c r="AW139" i="5"/>
  <c r="AW144" i="5" s="1"/>
  <c r="AW146" i="5" s="1"/>
  <c r="AX145" i="5" s="1"/>
  <c r="BB197" i="5"/>
  <c r="BB218" i="5"/>
  <c r="AS192" i="5" l="1"/>
  <c r="AS188" i="5" s="1"/>
  <c r="AS193" i="5" s="1"/>
  <c r="AS195" i="5" s="1"/>
  <c r="AT194" i="5" s="1"/>
  <c r="AS237" i="5"/>
  <c r="BB204" i="5"/>
  <c r="BB205" i="5" s="1"/>
  <c r="BB206" i="5" s="1"/>
  <c r="BB207" i="5" s="1"/>
  <c r="BB203" i="5" s="1"/>
  <c r="BB201" i="5"/>
  <c r="BB200" i="5" s="1"/>
  <c r="BC124" i="5"/>
  <c r="BB175" i="5"/>
  <c r="BC101" i="5"/>
  <c r="BC106" i="5" s="1"/>
  <c r="BC108" i="5" s="1"/>
  <c r="BD107" i="5" s="1"/>
  <c r="BD104" i="5" s="1"/>
  <c r="AX142" i="5"/>
  <c r="AX143" i="5" s="1"/>
  <c r="BB220" i="5"/>
  <c r="AR234" i="5"/>
  <c r="AR239" i="5" s="1"/>
  <c r="AR241" i="5" s="1"/>
  <c r="AS240" i="5" s="1"/>
  <c r="AT191" i="5" l="1"/>
  <c r="AT192" i="5" s="1"/>
  <c r="BB221" i="5"/>
  <c r="AX139" i="5"/>
  <c r="AX144" i="5" s="1"/>
  <c r="AX146" i="5" s="1"/>
  <c r="AY145" i="5" s="1"/>
  <c r="AY142" i="5" s="1"/>
  <c r="BC126" i="5"/>
  <c r="BC154" i="5"/>
  <c r="BC151" i="5" s="1"/>
  <c r="BC172" i="5"/>
  <c r="BC153" i="5"/>
  <c r="BC152" i="5" s="1"/>
  <c r="BD105" i="5"/>
  <c r="BD101" i="5" s="1"/>
  <c r="BD106" i="5" s="1"/>
  <c r="BD108" i="5" s="1"/>
  <c r="BE107" i="5" s="1"/>
  <c r="BE104" i="5" s="1"/>
  <c r="BD124" i="5"/>
  <c r="BB176" i="5"/>
  <c r="AS238" i="5"/>
  <c r="AS234" i="5" s="1"/>
  <c r="AS239" i="5" s="1"/>
  <c r="AS241" i="5" s="1"/>
  <c r="AT240" i="5" s="1"/>
  <c r="BB222" i="5" l="1"/>
  <c r="BD154" i="5"/>
  <c r="BD151" i="5" s="1"/>
  <c r="BD126" i="5"/>
  <c r="BD153" i="5"/>
  <c r="BD152" i="5" s="1"/>
  <c r="BD172" i="5"/>
  <c r="AT238" i="5"/>
  <c r="BC174" i="5"/>
  <c r="BC150" i="5"/>
  <c r="BC155" i="5" s="1"/>
  <c r="BC127" i="5" s="1"/>
  <c r="BB171" i="5"/>
  <c r="BE105" i="5"/>
  <c r="BE124" i="5"/>
  <c r="BC197" i="5"/>
  <c r="BC218" i="5"/>
  <c r="AY143" i="5"/>
  <c r="AT237" i="5"/>
  <c r="AT188" i="5"/>
  <c r="AT193" i="5" s="1"/>
  <c r="AT195" i="5" s="1"/>
  <c r="AU194" i="5" s="1"/>
  <c r="AU191" i="5" s="1"/>
  <c r="Q134" i="12"/>
  <c r="Y46" i="4"/>
  <c r="Y51" i="4" l="1"/>
  <c r="Q142" i="12"/>
  <c r="Q140" i="12"/>
  <c r="BC123" i="5"/>
  <c r="BC175" i="5"/>
  <c r="AT234" i="5"/>
  <c r="AT239" i="5" s="1"/>
  <c r="AT241" i="5" s="1"/>
  <c r="AU240" i="5" s="1"/>
  <c r="BD174" i="5"/>
  <c r="BD150" i="5"/>
  <c r="BD155" i="5" s="1"/>
  <c r="BD127" i="5" s="1"/>
  <c r="AY139" i="5"/>
  <c r="AY144" i="5" s="1"/>
  <c r="AY146" i="5" s="1"/>
  <c r="AZ145" i="5" s="1"/>
  <c r="BC204" i="5"/>
  <c r="BC205" i="5" s="1"/>
  <c r="BC206" i="5" s="1"/>
  <c r="BC207" i="5" s="1"/>
  <c r="BC203" i="5" s="1"/>
  <c r="BC201" i="5"/>
  <c r="BC200" i="5" s="1"/>
  <c r="BE101" i="5"/>
  <c r="BE106" i="5" s="1"/>
  <c r="BE108" i="5" s="1"/>
  <c r="BF107" i="5" s="1"/>
  <c r="BF104" i="5" s="1"/>
  <c r="AU192" i="5"/>
  <c r="AU188" i="5" s="1"/>
  <c r="AU193" i="5" s="1"/>
  <c r="AU195" i="5" s="1"/>
  <c r="AV194" i="5" s="1"/>
  <c r="AU237" i="5"/>
  <c r="BE126" i="5"/>
  <c r="BE154" i="5"/>
  <c r="BE151" i="5" s="1"/>
  <c r="BE172" i="5"/>
  <c r="BE153" i="5"/>
  <c r="BC220" i="5"/>
  <c r="BD218" i="5"/>
  <c r="BD197" i="5"/>
  <c r="BB217" i="5"/>
  <c r="Q167" i="12"/>
  <c r="Q135" i="12"/>
  <c r="Y47" i="4"/>
  <c r="Y43" i="4" l="1"/>
  <c r="Q131" i="12"/>
  <c r="Q136" i="12" s="1"/>
  <c r="Q138" i="12" s="1"/>
  <c r="R137" i="12" s="1"/>
  <c r="AV191" i="5"/>
  <c r="BD204" i="5"/>
  <c r="BD205" i="5" s="1"/>
  <c r="BD206" i="5" s="1"/>
  <c r="BD207" i="5" s="1"/>
  <c r="BD203" i="5" s="1"/>
  <c r="BD201" i="5"/>
  <c r="BD200" i="5" s="1"/>
  <c r="BE152" i="5"/>
  <c r="BF105" i="5"/>
  <c r="BF124" i="5"/>
  <c r="BE218" i="5"/>
  <c r="BE197" i="5"/>
  <c r="BC176" i="5"/>
  <c r="BC171" i="5" s="1"/>
  <c r="BC221" i="5"/>
  <c r="Q143" i="12"/>
  <c r="AU238" i="5"/>
  <c r="BD220" i="5"/>
  <c r="BE150" i="5"/>
  <c r="BE174" i="5"/>
  <c r="BD175" i="5"/>
  <c r="BD123" i="5"/>
  <c r="AZ142" i="5"/>
  <c r="AZ143" i="5" s="1"/>
  <c r="Q168" i="12"/>
  <c r="BE155" i="5" l="1"/>
  <c r="BE127" i="5" s="1"/>
  <c r="BE175" i="5" s="1"/>
  <c r="Q164" i="12"/>
  <c r="Q169" i="12" s="1"/>
  <c r="Q171" i="12" s="1"/>
  <c r="BD221" i="5"/>
  <c r="BE220" i="5"/>
  <c r="BC222" i="5"/>
  <c r="BC217" i="5" s="1"/>
  <c r="AU234" i="5"/>
  <c r="AU239" i="5" s="1"/>
  <c r="AU241" i="5" s="1"/>
  <c r="AV240" i="5" s="1"/>
  <c r="AZ139" i="5"/>
  <c r="AZ144" i="5" s="1"/>
  <c r="AZ146" i="5" s="1"/>
  <c r="BA145" i="5" s="1"/>
  <c r="BA142" i="5" s="1"/>
  <c r="BF126" i="5"/>
  <c r="BF153" i="5"/>
  <c r="BF172" i="5"/>
  <c r="BF154" i="5"/>
  <c r="BF151" i="5" s="1"/>
  <c r="AV237" i="5"/>
  <c r="Y48" i="4"/>
  <c r="BE204" i="5"/>
  <c r="BE205" i="5" s="1"/>
  <c r="BE206" i="5" s="1"/>
  <c r="BE207" i="5" s="1"/>
  <c r="BE203" i="5" s="1"/>
  <c r="BE201" i="5"/>
  <c r="BE200" i="5" s="1"/>
  <c r="BF101" i="5"/>
  <c r="BF106" i="5" s="1"/>
  <c r="BF108" i="5" s="1"/>
  <c r="BG107" i="5" s="1"/>
  <c r="BG104" i="5" s="1"/>
  <c r="BD176" i="5"/>
  <c r="AV192" i="5"/>
  <c r="AV188" i="5" s="1"/>
  <c r="AV193" i="5" s="1"/>
  <c r="AV195" i="5" s="1"/>
  <c r="AW194" i="5" s="1"/>
  <c r="S66" i="12"/>
  <c r="R100" i="12"/>
  <c r="BE123" i="5" l="1"/>
  <c r="BE176" i="5"/>
  <c r="BE222" i="5" s="1"/>
  <c r="S74" i="12"/>
  <c r="S72" i="12"/>
  <c r="R108" i="12"/>
  <c r="R106" i="12"/>
  <c r="BD171" i="5"/>
  <c r="BD222" i="5"/>
  <c r="AW191" i="5"/>
  <c r="BF197" i="5"/>
  <c r="BF218" i="5"/>
  <c r="BG105" i="5"/>
  <c r="BG101" i="5" s="1"/>
  <c r="BG106" i="5" s="1"/>
  <c r="BG108" i="5" s="1"/>
  <c r="BG124" i="5"/>
  <c r="BF152" i="5"/>
  <c r="BF150" i="5"/>
  <c r="BF174" i="5"/>
  <c r="AV238" i="5"/>
  <c r="Y50" i="4"/>
  <c r="Z49" i="4" s="1"/>
  <c r="BA143" i="5"/>
  <c r="BE221" i="5"/>
  <c r="BE171" i="5"/>
  <c r="R101" i="12"/>
  <c r="Z18" i="4"/>
  <c r="S67" i="12"/>
  <c r="S82" i="12"/>
  <c r="BF155" i="5" l="1"/>
  <c r="BF127" i="5" s="1"/>
  <c r="BF123" i="5" s="1"/>
  <c r="R97" i="12"/>
  <c r="R102" i="12" s="1"/>
  <c r="R104" i="12" s="1"/>
  <c r="S103" i="12" s="1"/>
  <c r="Z19" i="4"/>
  <c r="S63" i="12"/>
  <c r="S68" i="12" s="1"/>
  <c r="S70" i="12" s="1"/>
  <c r="T69" i="12" s="1"/>
  <c r="BF175" i="5"/>
  <c r="BF220" i="5"/>
  <c r="AV234" i="5"/>
  <c r="AV239" i="5" s="1"/>
  <c r="AV241" i="5" s="1"/>
  <c r="AW240" i="5" s="1"/>
  <c r="BD217" i="5"/>
  <c r="BG172" i="5"/>
  <c r="BG153" i="5"/>
  <c r="BG154" i="5"/>
  <c r="BG151" i="5" s="1"/>
  <c r="BG126" i="5"/>
  <c r="BF201" i="5"/>
  <c r="BF200" i="5" s="1"/>
  <c r="BF204" i="5"/>
  <c r="BF205" i="5" s="1"/>
  <c r="BF206" i="5" s="1"/>
  <c r="BF207" i="5" s="1"/>
  <c r="BF203" i="5" s="1"/>
  <c r="R109" i="12"/>
  <c r="BH107" i="5"/>
  <c r="O85" i="4"/>
  <c r="AW237" i="5"/>
  <c r="BE217" i="5"/>
  <c r="BA139" i="5"/>
  <c r="BA144" i="5" s="1"/>
  <c r="BA146" i="5" s="1"/>
  <c r="BB145" i="5" s="1"/>
  <c r="BB142" i="5" s="1"/>
  <c r="AW192" i="5"/>
  <c r="S75" i="12"/>
  <c r="Z27" i="4"/>
  <c r="S115" i="12"/>
  <c r="S84" i="12"/>
  <c r="BG197" i="5" l="1"/>
  <c r="BG218" i="5"/>
  <c r="BG174" i="5"/>
  <c r="BG150" i="5"/>
  <c r="AW188" i="5"/>
  <c r="AW193" i="5" s="1"/>
  <c r="AW195" i="5" s="1"/>
  <c r="AX194" i="5" s="1"/>
  <c r="AW238" i="5"/>
  <c r="BB143" i="5"/>
  <c r="BB139" i="5" s="1"/>
  <c r="BB144" i="5" s="1"/>
  <c r="BB146" i="5" s="1"/>
  <c r="BC145" i="5" s="1"/>
  <c r="BC142" i="5" s="1"/>
  <c r="BH104" i="5"/>
  <c r="BH105" i="5" s="1"/>
  <c r="BF176" i="5"/>
  <c r="BG152" i="5"/>
  <c r="BF221" i="5"/>
  <c r="S117" i="12"/>
  <c r="S148" i="12"/>
  <c r="Z29" i="4"/>
  <c r="BG155" i="5" l="1"/>
  <c r="BG127" i="5" s="1"/>
  <c r="BG175" i="5" s="1"/>
  <c r="BC143" i="5"/>
  <c r="BC139" i="5" s="1"/>
  <c r="BC144" i="5" s="1"/>
  <c r="BC146" i="5" s="1"/>
  <c r="BD145" i="5" s="1"/>
  <c r="BD142" i="5" s="1"/>
  <c r="BH101" i="5"/>
  <c r="BH106" i="5" s="1"/>
  <c r="BH108" i="5" s="1"/>
  <c r="BI107" i="5" s="1"/>
  <c r="BI104" i="5" s="1"/>
  <c r="BG123" i="5"/>
  <c r="BG220" i="5"/>
  <c r="BG201" i="5"/>
  <c r="BG200" i="5" s="1"/>
  <c r="BG204" i="5"/>
  <c r="BG205" i="5" s="1"/>
  <c r="BG206" i="5" s="1"/>
  <c r="BG207" i="5" s="1"/>
  <c r="BG203" i="5" s="1"/>
  <c r="AW234" i="5"/>
  <c r="AW239" i="5" s="1"/>
  <c r="AW241" i="5" s="1"/>
  <c r="AX240" i="5" s="1"/>
  <c r="BF171" i="5"/>
  <c r="BF222" i="5"/>
  <c r="AX191" i="5"/>
  <c r="AX192" i="5" s="1"/>
  <c r="BH124" i="5"/>
  <c r="S85" i="12"/>
  <c r="S118" i="12"/>
  <c r="S150" i="12"/>
  <c r="Z30" i="4"/>
  <c r="S81" i="12" l="1"/>
  <c r="AX188" i="5"/>
  <c r="AX193" i="5" s="1"/>
  <c r="AX195" i="5" s="1"/>
  <c r="AY194" i="5" s="1"/>
  <c r="AX238" i="5"/>
  <c r="BG221" i="5"/>
  <c r="BH153" i="5"/>
  <c r="BH172" i="5"/>
  <c r="BH154" i="5"/>
  <c r="BH151" i="5" s="1"/>
  <c r="BH126" i="5"/>
  <c r="BF217" i="5"/>
  <c r="BG176" i="5"/>
  <c r="BI105" i="5"/>
  <c r="BI101" i="5" s="1"/>
  <c r="BI106" i="5" s="1"/>
  <c r="BI108" i="5" s="1"/>
  <c r="BJ107" i="5" s="1"/>
  <c r="BJ104" i="5" s="1"/>
  <c r="BI124" i="5"/>
  <c r="BD143" i="5"/>
  <c r="BD139" i="5" s="1"/>
  <c r="BD144" i="5" s="1"/>
  <c r="BD146" i="5" s="1"/>
  <c r="BE145" i="5" s="1"/>
  <c r="BE142" i="5" s="1"/>
  <c r="AX237" i="5"/>
  <c r="S151" i="12"/>
  <c r="S119" i="12"/>
  <c r="Z31" i="4"/>
  <c r="BH152" i="5" l="1"/>
  <c r="S114" i="12"/>
  <c r="Z26" i="4"/>
  <c r="BE143" i="5"/>
  <c r="BJ105" i="5"/>
  <c r="BJ101" i="5" s="1"/>
  <c r="BJ106" i="5" s="1"/>
  <c r="BJ108" i="5" s="1"/>
  <c r="BK107" i="5" s="1"/>
  <c r="BJ124" i="5"/>
  <c r="AX234" i="5"/>
  <c r="AX239" i="5" s="1"/>
  <c r="AX241" i="5" s="1"/>
  <c r="AY240" i="5" s="1"/>
  <c r="BH197" i="5"/>
  <c r="BH218" i="5"/>
  <c r="AY191" i="5"/>
  <c r="BI154" i="5"/>
  <c r="BI151" i="5" s="1"/>
  <c r="BI153" i="5"/>
  <c r="BI126" i="5"/>
  <c r="BI172" i="5"/>
  <c r="BH150" i="5"/>
  <c r="BH174" i="5"/>
  <c r="BG222" i="5"/>
  <c r="BG171" i="5"/>
  <c r="BH155" i="5"/>
  <c r="BH127" i="5" s="1"/>
  <c r="S152" i="12"/>
  <c r="BI152" i="5" l="1"/>
  <c r="S147" i="12"/>
  <c r="BH175" i="5"/>
  <c r="BK105" i="5"/>
  <c r="BK104" i="5"/>
  <c r="BH201" i="5"/>
  <c r="BH200" i="5" s="1"/>
  <c r="BH204" i="5"/>
  <c r="BH205" i="5" s="1"/>
  <c r="BH206" i="5" s="1"/>
  <c r="BH207" i="5" s="1"/>
  <c r="BH203" i="5" s="1"/>
  <c r="BG217" i="5"/>
  <c r="BI218" i="5"/>
  <c r="BI197" i="5"/>
  <c r="AY237" i="5"/>
  <c r="BH123" i="5"/>
  <c r="BH220" i="5"/>
  <c r="BI150" i="5"/>
  <c r="BI155" i="5" s="1"/>
  <c r="BI127" i="5" s="1"/>
  <c r="BI174" i="5"/>
  <c r="AY192" i="5"/>
  <c r="BJ153" i="5"/>
  <c r="BJ172" i="5"/>
  <c r="BJ154" i="5"/>
  <c r="BJ151" i="5" s="1"/>
  <c r="BJ126" i="5"/>
  <c r="BE139" i="5"/>
  <c r="BE144" i="5" s="1"/>
  <c r="BE146" i="5" s="1"/>
  <c r="BF145" i="5" s="1"/>
  <c r="BF142" i="5" s="1"/>
  <c r="BJ152" i="5" l="1"/>
  <c r="BH176" i="5"/>
  <c r="BH171" i="5" s="1"/>
  <c r="BI175" i="5"/>
  <c r="BI123" i="5"/>
  <c r="BF143" i="5"/>
  <c r="BF139" i="5" s="1"/>
  <c r="BF144" i="5" s="1"/>
  <c r="BF146" i="5" s="1"/>
  <c r="BG145" i="5" s="1"/>
  <c r="BI220" i="5"/>
  <c r="BJ218" i="5"/>
  <c r="BJ197" i="5"/>
  <c r="BI201" i="5"/>
  <c r="BI200" i="5" s="1"/>
  <c r="BI204" i="5"/>
  <c r="BI205" i="5" s="1"/>
  <c r="BI206" i="5" s="1"/>
  <c r="BI207" i="5" s="1"/>
  <c r="BI203" i="5" s="1"/>
  <c r="BK124" i="5"/>
  <c r="BK101" i="5"/>
  <c r="BK106" i="5" s="1"/>
  <c r="BK108" i="5" s="1"/>
  <c r="BL107" i="5" s="1"/>
  <c r="BH222" i="5"/>
  <c r="BJ174" i="5"/>
  <c r="BJ150" i="5"/>
  <c r="AY188" i="5"/>
  <c r="AY193" i="5" s="1"/>
  <c r="AY195" i="5" s="1"/>
  <c r="AZ194" i="5" s="1"/>
  <c r="AZ191" i="5" s="1"/>
  <c r="AY238" i="5"/>
  <c r="BH221" i="5"/>
  <c r="BJ155" i="5" l="1"/>
  <c r="BJ127" i="5" s="1"/>
  <c r="BG142" i="5"/>
  <c r="BG143" i="5" s="1"/>
  <c r="BJ123" i="5"/>
  <c r="BJ175" i="5"/>
  <c r="BJ220" i="5"/>
  <c r="BL104" i="5"/>
  <c r="BI221" i="5"/>
  <c r="AY234" i="5"/>
  <c r="AY239" i="5" s="1"/>
  <c r="AY241" i="5" s="1"/>
  <c r="AZ240" i="5" s="1"/>
  <c r="BK153" i="5"/>
  <c r="BK172" i="5"/>
  <c r="BK154" i="5"/>
  <c r="BK151" i="5" s="1"/>
  <c r="BK126" i="5"/>
  <c r="BJ204" i="5"/>
  <c r="BJ205" i="5" s="1"/>
  <c r="BJ206" i="5" s="1"/>
  <c r="BJ207" i="5" s="1"/>
  <c r="BJ203" i="5" s="1"/>
  <c r="BJ201" i="5"/>
  <c r="BJ200" i="5" s="1"/>
  <c r="AZ192" i="5"/>
  <c r="AZ237" i="5"/>
  <c r="BH217" i="5"/>
  <c r="BI176" i="5"/>
  <c r="S100" i="12"/>
  <c r="S101" i="12"/>
  <c r="BK152" i="5" l="1"/>
  <c r="S106" i="12"/>
  <c r="S108" i="12"/>
  <c r="S109" i="12" s="1"/>
  <c r="S97" i="12"/>
  <c r="S102" i="12" s="1"/>
  <c r="S104" i="12" s="1"/>
  <c r="T103" i="12" s="1"/>
  <c r="AZ238" i="5"/>
  <c r="BJ176" i="5"/>
  <c r="BK218" i="5"/>
  <c r="BK197" i="5"/>
  <c r="BJ221" i="5"/>
  <c r="BI171" i="5"/>
  <c r="BI222" i="5"/>
  <c r="AZ234" i="5"/>
  <c r="AZ239" i="5" s="1"/>
  <c r="AZ241" i="5" s="1"/>
  <c r="BA240" i="5" s="1"/>
  <c r="BL124" i="5"/>
  <c r="AZ188" i="5"/>
  <c r="AZ193" i="5" s="1"/>
  <c r="AZ195" i="5" s="1"/>
  <c r="BA194" i="5" s="1"/>
  <c r="BA191" i="5" s="1"/>
  <c r="BK174" i="5"/>
  <c r="BK150" i="5"/>
  <c r="BK155" i="5" s="1"/>
  <c r="BK127" i="5" s="1"/>
  <c r="BL105" i="5"/>
  <c r="BG139" i="5"/>
  <c r="BG144" i="5" s="1"/>
  <c r="BG146" i="5" s="1"/>
  <c r="BH145" i="5" s="1"/>
  <c r="BH142" i="5" s="1"/>
  <c r="R134" i="12"/>
  <c r="R142" i="12" l="1"/>
  <c r="R140" i="12"/>
  <c r="BK204" i="5"/>
  <c r="BK205" i="5" s="1"/>
  <c r="BK206" i="5" s="1"/>
  <c r="BK207" i="5" s="1"/>
  <c r="BK203" i="5" s="1"/>
  <c r="BK201" i="5"/>
  <c r="BK200" i="5" s="1"/>
  <c r="BK123" i="5"/>
  <c r="BK175" i="5"/>
  <c r="BL101" i="5"/>
  <c r="BL106" i="5" s="1"/>
  <c r="BL108" i="5" s="1"/>
  <c r="BM107" i="5" s="1"/>
  <c r="BM104" i="5" s="1"/>
  <c r="BK220" i="5"/>
  <c r="BL126" i="5"/>
  <c r="BL172" i="5"/>
  <c r="BL153" i="5"/>
  <c r="BL154" i="5"/>
  <c r="BL151" i="5" s="1"/>
  <c r="BJ222" i="5"/>
  <c r="BJ217" i="5" s="1"/>
  <c r="BJ171" i="5"/>
  <c r="BH143" i="5"/>
  <c r="BH139" i="5" s="1"/>
  <c r="BH144" i="5" s="1"/>
  <c r="BH146" i="5" s="1"/>
  <c r="BI145" i="5" s="1"/>
  <c r="BI142" i="5" s="1"/>
  <c r="BA192" i="5"/>
  <c r="BA237" i="5"/>
  <c r="BI217" i="5"/>
  <c r="R135" i="12"/>
  <c r="R167" i="12"/>
  <c r="T66" i="12"/>
  <c r="BL152" i="5" l="1"/>
  <c r="BK176" i="5"/>
  <c r="BK171" i="5" s="1"/>
  <c r="T74" i="12"/>
  <c r="T72" i="12"/>
  <c r="R131" i="12"/>
  <c r="R136" i="12" s="1"/>
  <c r="R138" i="12" s="1"/>
  <c r="S137" i="12" s="1"/>
  <c r="BI143" i="5"/>
  <c r="BI139" i="5" s="1"/>
  <c r="BI144" i="5" s="1"/>
  <c r="BI146" i="5" s="1"/>
  <c r="BJ145" i="5" s="1"/>
  <c r="BK222" i="5"/>
  <c r="R143" i="12"/>
  <c r="BL197" i="5"/>
  <c r="BL218" i="5"/>
  <c r="BM105" i="5"/>
  <c r="BM101" i="5" s="1"/>
  <c r="BM106" i="5" s="1"/>
  <c r="BM108" i="5" s="1"/>
  <c r="BN107" i="5" s="1"/>
  <c r="BM124" i="5"/>
  <c r="BA238" i="5"/>
  <c r="BA188" i="5"/>
  <c r="BA193" i="5" s="1"/>
  <c r="BA195" i="5" s="1"/>
  <c r="BB194" i="5" s="1"/>
  <c r="BL150" i="5"/>
  <c r="BL155" i="5" s="1"/>
  <c r="BL127" i="5" s="1"/>
  <c r="BL174" i="5"/>
  <c r="BK221" i="5"/>
  <c r="BA234" i="5"/>
  <c r="BA239" i="5" s="1"/>
  <c r="BA241" i="5" s="1"/>
  <c r="BB240" i="5" s="1"/>
  <c r="T67" i="12"/>
  <c r="R168" i="12"/>
  <c r="T82" i="12"/>
  <c r="T63" i="12" l="1"/>
  <c r="T68" i="12" s="1"/>
  <c r="T70" i="12" s="1"/>
  <c r="U69" i="12" s="1"/>
  <c r="R164" i="12"/>
  <c r="R169" i="12" s="1"/>
  <c r="R171" i="12" s="1"/>
  <c r="BJ142" i="5"/>
  <c r="BJ143" i="5" s="1"/>
  <c r="BL220" i="5"/>
  <c r="BM126" i="5"/>
  <c r="BM153" i="5"/>
  <c r="BM172" i="5"/>
  <c r="BM154" i="5"/>
  <c r="BM151" i="5" s="1"/>
  <c r="BN104" i="5"/>
  <c r="BL204" i="5"/>
  <c r="BL205" i="5" s="1"/>
  <c r="BL206" i="5" s="1"/>
  <c r="BL207" i="5" s="1"/>
  <c r="BL203" i="5" s="1"/>
  <c r="BL201" i="5"/>
  <c r="BL200" i="5" s="1"/>
  <c r="BB191" i="5"/>
  <c r="BL175" i="5"/>
  <c r="BL123" i="5"/>
  <c r="BK217" i="5"/>
  <c r="T75" i="12"/>
  <c r="T115" i="12"/>
  <c r="T84" i="12"/>
  <c r="BM152" i="5" l="1"/>
  <c r="BJ139" i="5"/>
  <c r="BJ144" i="5" s="1"/>
  <c r="BJ146" i="5" s="1"/>
  <c r="BK145" i="5" s="1"/>
  <c r="BL176" i="5"/>
  <c r="BM150" i="5"/>
  <c r="BM174" i="5"/>
  <c r="BL221" i="5"/>
  <c r="BN124" i="5"/>
  <c r="BM155" i="5"/>
  <c r="BM127" i="5" s="1"/>
  <c r="BB237" i="5"/>
  <c r="BB192" i="5"/>
  <c r="BB188" i="5" s="1"/>
  <c r="BB193" i="5" s="1"/>
  <c r="BB195" i="5" s="1"/>
  <c r="BC194" i="5" s="1"/>
  <c r="BC191" i="5" s="1"/>
  <c r="BN105" i="5"/>
  <c r="BM218" i="5"/>
  <c r="BM197" i="5"/>
  <c r="T85" i="12"/>
  <c r="T148" i="12"/>
  <c r="T117" i="12"/>
  <c r="T81" i="12" l="1"/>
  <c r="BC192" i="5"/>
  <c r="BC237" i="5"/>
  <c r="BM175" i="5"/>
  <c r="BM123" i="5"/>
  <c r="BL222" i="5"/>
  <c r="BN101" i="5"/>
  <c r="BN106" i="5" s="1"/>
  <c r="BN108" i="5" s="1"/>
  <c r="BO107" i="5" s="1"/>
  <c r="BK142" i="5"/>
  <c r="BK143" i="5" s="1"/>
  <c r="BN126" i="5"/>
  <c r="BN154" i="5"/>
  <c r="BN151" i="5" s="1"/>
  <c r="BN153" i="5"/>
  <c r="BN152" i="5" s="1"/>
  <c r="BN172" i="5"/>
  <c r="BM220" i="5"/>
  <c r="BB238" i="5"/>
  <c r="BM201" i="5"/>
  <c r="BM200" i="5" s="1"/>
  <c r="BM204" i="5"/>
  <c r="BM205" i="5" s="1"/>
  <c r="BM206" i="5" s="1"/>
  <c r="BM207" i="5" s="1"/>
  <c r="BM203" i="5" s="1"/>
  <c r="BL171" i="5"/>
  <c r="T118" i="12"/>
  <c r="T150" i="12"/>
  <c r="BB234" i="5" l="1"/>
  <c r="BB239" i="5" s="1"/>
  <c r="BB241" i="5" s="1"/>
  <c r="BC240" i="5" s="1"/>
  <c r="BC238" i="5"/>
  <c r="BC234" i="5" s="1"/>
  <c r="BC239" i="5" s="1"/>
  <c r="BO104" i="5"/>
  <c r="BM221" i="5"/>
  <c r="BN150" i="5"/>
  <c r="BN155" i="5" s="1"/>
  <c r="BN127" i="5" s="1"/>
  <c r="BN174" i="5"/>
  <c r="BC188" i="5"/>
  <c r="BC193" i="5" s="1"/>
  <c r="BC195" i="5" s="1"/>
  <c r="BD194" i="5" s="1"/>
  <c r="BD191" i="5" s="1"/>
  <c r="BM176" i="5"/>
  <c r="BN218" i="5"/>
  <c r="BN197" i="5"/>
  <c r="BK139" i="5"/>
  <c r="BK144" i="5" s="1"/>
  <c r="BK146" i="5" s="1"/>
  <c r="BL145" i="5" s="1"/>
  <c r="BL217" i="5"/>
  <c r="T119" i="12"/>
  <c r="T151" i="12"/>
  <c r="BC241" i="5" l="1"/>
  <c r="BD240" i="5" s="1"/>
  <c r="T114" i="12"/>
  <c r="BN175" i="5"/>
  <c r="BN123" i="5"/>
  <c r="BN220" i="5"/>
  <c r="BL142" i="5"/>
  <c r="BL143" i="5" s="1"/>
  <c r="BO124" i="5"/>
  <c r="BO105" i="5"/>
  <c r="BM222" i="5"/>
  <c r="BM217" i="5" s="1"/>
  <c r="BN204" i="5"/>
  <c r="BN205" i="5" s="1"/>
  <c r="BN206" i="5" s="1"/>
  <c r="BN207" i="5" s="1"/>
  <c r="BN203" i="5" s="1"/>
  <c r="BN201" i="5"/>
  <c r="BN200" i="5" s="1"/>
  <c r="BD192" i="5"/>
  <c r="BD237" i="5"/>
  <c r="BM171" i="5"/>
  <c r="T152" i="12"/>
  <c r="T147" i="12" l="1"/>
  <c r="BL139" i="5"/>
  <c r="BL144" i="5" s="1"/>
  <c r="BL146" i="5" s="1"/>
  <c r="BM145" i="5" s="1"/>
  <c r="BM142" i="5" s="1"/>
  <c r="BO101" i="5"/>
  <c r="BO106" i="5" s="1"/>
  <c r="BO108" i="5" s="1"/>
  <c r="BP107" i="5" s="1"/>
  <c r="BP104" i="5" s="1"/>
  <c r="BN221" i="5"/>
  <c r="BD238" i="5"/>
  <c r="BD234" i="5" s="1"/>
  <c r="BD239" i="5" s="1"/>
  <c r="BD241" i="5" s="1"/>
  <c r="BE240" i="5" s="1"/>
  <c r="BN176" i="5"/>
  <c r="BN171" i="5" s="1"/>
  <c r="BO172" i="5"/>
  <c r="BO153" i="5"/>
  <c r="BO126" i="5"/>
  <c r="BO154" i="5"/>
  <c r="BO151" i="5" s="1"/>
  <c r="BD188" i="5"/>
  <c r="BD193" i="5" s="1"/>
  <c r="BD195" i="5" s="1"/>
  <c r="BE194" i="5" s="1"/>
  <c r="BE191" i="5" s="1"/>
  <c r="T100" i="12"/>
  <c r="T106" i="12" l="1"/>
  <c r="T108" i="12"/>
  <c r="BO152" i="5"/>
  <c r="BE192" i="5"/>
  <c r="BE188" i="5" s="1"/>
  <c r="BE193" i="5" s="1"/>
  <c r="BE195" i="5" s="1"/>
  <c r="BF194" i="5" s="1"/>
  <c r="BF191" i="5" s="1"/>
  <c r="BE237" i="5"/>
  <c r="BO218" i="5"/>
  <c r="BO197" i="5"/>
  <c r="BM143" i="5"/>
  <c r="BM139" i="5" s="1"/>
  <c r="BM144" i="5" s="1"/>
  <c r="BM146" i="5" s="1"/>
  <c r="BN145" i="5" s="1"/>
  <c r="BO174" i="5"/>
  <c r="BO150" i="5"/>
  <c r="BN222" i="5"/>
  <c r="BP105" i="5"/>
  <c r="BP101" i="5" s="1"/>
  <c r="BP106" i="5" s="1"/>
  <c r="BP108" i="5" s="1"/>
  <c r="BQ107" i="5" s="1"/>
  <c r="BQ104" i="5" s="1"/>
  <c r="BP124" i="5"/>
  <c r="T101" i="12"/>
  <c r="BO155" i="5" l="1"/>
  <c r="BO127" i="5" s="1"/>
  <c r="T97" i="12"/>
  <c r="T102" i="12" s="1"/>
  <c r="T104" i="12" s="1"/>
  <c r="U103" i="12" s="1"/>
  <c r="BN142" i="5"/>
  <c r="BF192" i="5"/>
  <c r="BF237" i="5"/>
  <c r="BQ105" i="5"/>
  <c r="BQ101" i="5" s="1"/>
  <c r="BQ106" i="5" s="1"/>
  <c r="BQ108" i="5" s="1"/>
  <c r="BR107" i="5" s="1"/>
  <c r="BR104" i="5" s="1"/>
  <c r="BQ124" i="5"/>
  <c r="BO175" i="5"/>
  <c r="BO123" i="5"/>
  <c r="BP154" i="5"/>
  <c r="BP151" i="5" s="1"/>
  <c r="BP126" i="5"/>
  <c r="BP172" i="5"/>
  <c r="BP153" i="5"/>
  <c r="BO220" i="5"/>
  <c r="BN217" i="5"/>
  <c r="BO201" i="5"/>
  <c r="BO200" i="5" s="1"/>
  <c r="BO204" i="5"/>
  <c r="BO205" i="5" s="1"/>
  <c r="BO206" i="5" s="1"/>
  <c r="BO207" i="5" s="1"/>
  <c r="BO203" i="5" s="1"/>
  <c r="BE238" i="5"/>
  <c r="BE234" i="5" s="1"/>
  <c r="BE239" i="5" s="1"/>
  <c r="BE241" i="5" s="1"/>
  <c r="BF240" i="5" s="1"/>
  <c r="T109" i="12"/>
  <c r="BP152" i="5" l="1"/>
  <c r="BR105" i="5"/>
  <c r="BR101" i="5" s="1"/>
  <c r="BR106" i="5" s="1"/>
  <c r="BR108" i="5" s="1"/>
  <c r="BS107" i="5" s="1"/>
  <c r="BS104" i="5" s="1"/>
  <c r="BR124" i="5"/>
  <c r="BF238" i="5"/>
  <c r="BF234" i="5" s="1"/>
  <c r="BF239" i="5" s="1"/>
  <c r="BF241" i="5" s="1"/>
  <c r="BG240" i="5" s="1"/>
  <c r="BO176" i="5"/>
  <c r="BP197" i="5"/>
  <c r="BP218" i="5"/>
  <c r="BO221" i="5"/>
  <c r="BN143" i="5"/>
  <c r="BP150" i="5"/>
  <c r="BP155" i="5" s="1"/>
  <c r="BP127" i="5" s="1"/>
  <c r="BP174" i="5"/>
  <c r="BQ154" i="5"/>
  <c r="BQ151" i="5" s="1"/>
  <c r="BQ126" i="5"/>
  <c r="BQ172" i="5"/>
  <c r="BQ153" i="5"/>
  <c r="BF188" i="5"/>
  <c r="BF193" i="5" s="1"/>
  <c r="BF195" i="5" s="1"/>
  <c r="BG194" i="5" s="1"/>
  <c r="U66" i="12"/>
  <c r="BQ152" i="5" l="1"/>
  <c r="U72" i="12"/>
  <c r="U74" i="12"/>
  <c r="BP123" i="5"/>
  <c r="BP175" i="5"/>
  <c r="BS105" i="5"/>
  <c r="BS101" i="5" s="1"/>
  <c r="BS106" i="5" s="1"/>
  <c r="BS108" i="5" s="1"/>
  <c r="BT107" i="5" s="1"/>
  <c r="BS124" i="5"/>
  <c r="BP201" i="5"/>
  <c r="BP200" i="5" s="1"/>
  <c r="BP204" i="5"/>
  <c r="BP205" i="5" s="1"/>
  <c r="BP206" i="5" s="1"/>
  <c r="BP207" i="5" s="1"/>
  <c r="BP203" i="5" s="1"/>
  <c r="BP220" i="5"/>
  <c r="BR172" i="5"/>
  <c r="BR126" i="5"/>
  <c r="BR153" i="5"/>
  <c r="BR154" i="5"/>
  <c r="BR151" i="5" s="1"/>
  <c r="BQ197" i="5"/>
  <c r="BQ218" i="5"/>
  <c r="BO171" i="5"/>
  <c r="BO222" i="5"/>
  <c r="P85" i="4"/>
  <c r="BG191" i="5"/>
  <c r="BQ174" i="5"/>
  <c r="BQ150" i="5"/>
  <c r="BQ155" i="5" s="1"/>
  <c r="BQ127" i="5" s="1"/>
  <c r="BN139" i="5"/>
  <c r="BN144" i="5" s="1"/>
  <c r="BN146" i="5" s="1"/>
  <c r="BO145" i="5" s="1"/>
  <c r="BO142" i="5" s="1"/>
  <c r="Z46" i="4"/>
  <c r="U67" i="12"/>
  <c r="AA18" i="4"/>
  <c r="U82" i="12"/>
  <c r="S134" i="12"/>
  <c r="BR152" i="5" l="1"/>
  <c r="Z51" i="4"/>
  <c r="S142" i="12"/>
  <c r="S140" i="12"/>
  <c r="AA19" i="4"/>
  <c r="U63" i="12"/>
  <c r="U68" i="12" s="1"/>
  <c r="U70" i="12" s="1"/>
  <c r="V69" i="12" s="1"/>
  <c r="BQ175" i="5"/>
  <c r="BQ123" i="5"/>
  <c r="BO143" i="5"/>
  <c r="BG192" i="5"/>
  <c r="BG188" i="5" s="1"/>
  <c r="BG193" i="5" s="1"/>
  <c r="BG195" i="5" s="1"/>
  <c r="BH194" i="5" s="1"/>
  <c r="BG237" i="5"/>
  <c r="BS172" i="5"/>
  <c r="BS154" i="5"/>
  <c r="BS151" i="5" s="1"/>
  <c r="BS126" i="5"/>
  <c r="BS153" i="5"/>
  <c r="BT104" i="5"/>
  <c r="BT105" i="5" s="1"/>
  <c r="U75" i="12"/>
  <c r="BO217" i="5"/>
  <c r="BR150" i="5"/>
  <c r="BR155" i="5" s="1"/>
  <c r="BR127" i="5" s="1"/>
  <c r="BR174" i="5"/>
  <c r="BP176" i="5"/>
  <c r="BQ201" i="5"/>
  <c r="BQ200" i="5" s="1"/>
  <c r="BQ204" i="5"/>
  <c r="BQ205" i="5" s="1"/>
  <c r="BQ206" i="5" s="1"/>
  <c r="BQ207" i="5" s="1"/>
  <c r="BQ203" i="5" s="1"/>
  <c r="BQ220" i="5"/>
  <c r="BR197" i="5"/>
  <c r="BR218" i="5"/>
  <c r="BP221" i="5"/>
  <c r="AA27" i="4"/>
  <c r="S167" i="12"/>
  <c r="U115" i="12"/>
  <c r="S135" i="12"/>
  <c r="U84" i="12"/>
  <c r="Z47" i="4"/>
  <c r="Z43" i="4" l="1"/>
  <c r="S131" i="12"/>
  <c r="S136" i="12" s="1"/>
  <c r="S138" i="12" s="1"/>
  <c r="T137" i="12" s="1"/>
  <c r="BR175" i="5"/>
  <c r="BR123" i="5"/>
  <c r="BR220" i="5"/>
  <c r="S143" i="12"/>
  <c r="BT124" i="5"/>
  <c r="BT101" i="5"/>
  <c r="BT106" i="5" s="1"/>
  <c r="BT108" i="5" s="1"/>
  <c r="BU107" i="5" s="1"/>
  <c r="BS174" i="5"/>
  <c r="BS150" i="5"/>
  <c r="BQ176" i="5"/>
  <c r="BS197" i="5"/>
  <c r="BS218" i="5"/>
  <c r="BG238" i="5"/>
  <c r="BQ221" i="5"/>
  <c r="BH191" i="5"/>
  <c r="BH192" i="5" s="1"/>
  <c r="BR201" i="5"/>
  <c r="BR200" i="5" s="1"/>
  <c r="BR204" i="5"/>
  <c r="BR205" i="5" s="1"/>
  <c r="BR206" i="5" s="1"/>
  <c r="BR207" i="5" s="1"/>
  <c r="BR203" i="5" s="1"/>
  <c r="BP222" i="5"/>
  <c r="BP171" i="5"/>
  <c r="BS152" i="5"/>
  <c r="BS155" i="5" s="1"/>
  <c r="BS127" i="5" s="1"/>
  <c r="BO139" i="5"/>
  <c r="BO144" i="5" s="1"/>
  <c r="BO146" i="5" s="1"/>
  <c r="BP145" i="5" s="1"/>
  <c r="U117" i="12"/>
  <c r="U148" i="12"/>
  <c r="U85" i="12"/>
  <c r="AA29" i="4"/>
  <c r="S168" i="12"/>
  <c r="U81" i="12" l="1"/>
  <c r="S164" i="12"/>
  <c r="S169" i="12" s="1"/>
  <c r="S171" i="12" s="1"/>
  <c r="BS123" i="5"/>
  <c r="BS175" i="5"/>
  <c r="BR176" i="5"/>
  <c r="BP217" i="5"/>
  <c r="BH237" i="5"/>
  <c r="BH188" i="5"/>
  <c r="BH193" i="5" s="1"/>
  <c r="BH195" i="5" s="1"/>
  <c r="BI194" i="5" s="1"/>
  <c r="BI191" i="5" s="1"/>
  <c r="Z48" i="4"/>
  <c r="BQ171" i="5"/>
  <c r="BQ222" i="5"/>
  <c r="BT126" i="5"/>
  <c r="BT153" i="5"/>
  <c r="BT172" i="5"/>
  <c r="BT154" i="5"/>
  <c r="BT151" i="5" s="1"/>
  <c r="BP142" i="5"/>
  <c r="BP143" i="5" s="1"/>
  <c r="BH238" i="5"/>
  <c r="BS220" i="5"/>
  <c r="BS204" i="5"/>
  <c r="BS205" i="5" s="1"/>
  <c r="BS206" i="5" s="1"/>
  <c r="BS207" i="5" s="1"/>
  <c r="BS203" i="5" s="1"/>
  <c r="BS201" i="5"/>
  <c r="BS200" i="5" s="1"/>
  <c r="BU104" i="5"/>
  <c r="BU105" i="5" s="1"/>
  <c r="BG234" i="5"/>
  <c r="BG239" i="5" s="1"/>
  <c r="BG241" i="5" s="1"/>
  <c r="BH240" i="5" s="1"/>
  <c r="BR221" i="5"/>
  <c r="U118" i="12"/>
  <c r="U150" i="12"/>
  <c r="AA30" i="4"/>
  <c r="BT152" i="5" l="1"/>
  <c r="BI192" i="5"/>
  <c r="BI188" i="5" s="1"/>
  <c r="BI193" i="5" s="1"/>
  <c r="BI195" i="5" s="1"/>
  <c r="BJ194" i="5" s="1"/>
  <c r="BI237" i="5"/>
  <c r="BS221" i="5"/>
  <c r="BT174" i="5"/>
  <c r="BT150" i="5"/>
  <c r="BP139" i="5"/>
  <c r="BP144" i="5" s="1"/>
  <c r="BP146" i="5" s="1"/>
  <c r="BQ145" i="5" s="1"/>
  <c r="BQ142" i="5" s="1"/>
  <c r="BT218" i="5"/>
  <c r="BT197" i="5"/>
  <c r="BU124" i="5"/>
  <c r="BU101" i="5"/>
  <c r="BU106" i="5" s="1"/>
  <c r="BU108" i="5" s="1"/>
  <c r="BV107" i="5" s="1"/>
  <c r="BV104" i="5" s="1"/>
  <c r="BS176" i="5"/>
  <c r="BH234" i="5"/>
  <c r="BH239" i="5" s="1"/>
  <c r="BH241" i="5" s="1"/>
  <c r="BI240" i="5" s="1"/>
  <c r="BT155" i="5"/>
  <c r="BT127" i="5" s="1"/>
  <c r="BQ217" i="5"/>
  <c r="Z50" i="4"/>
  <c r="AA49" i="4" s="1"/>
  <c r="BR222" i="5"/>
  <c r="BR171" i="5"/>
  <c r="AA31" i="4"/>
  <c r="U119" i="12"/>
  <c r="U151" i="12"/>
  <c r="AA26" i="4" l="1"/>
  <c r="U114" i="12"/>
  <c r="BJ191" i="5"/>
  <c r="BJ192" i="5" s="1"/>
  <c r="BT201" i="5"/>
  <c r="BT200" i="5" s="1"/>
  <c r="BT204" i="5"/>
  <c r="BT205" i="5" s="1"/>
  <c r="BT206" i="5" s="1"/>
  <c r="BT207" i="5" s="1"/>
  <c r="BT203" i="5" s="1"/>
  <c r="BT220" i="5"/>
  <c r="BR217" i="5"/>
  <c r="BU154" i="5"/>
  <c r="BU151" i="5" s="1"/>
  <c r="BU172" i="5"/>
  <c r="BU153" i="5"/>
  <c r="BU152" i="5" s="1"/>
  <c r="BU126" i="5"/>
  <c r="BS222" i="5"/>
  <c r="BS171" i="5"/>
  <c r="BV105" i="5"/>
  <c r="BV101" i="5" s="1"/>
  <c r="BV106" i="5" s="1"/>
  <c r="BV108" i="5" s="1"/>
  <c r="BW107" i="5" s="1"/>
  <c r="BW104" i="5" s="1"/>
  <c r="BV124" i="5"/>
  <c r="BQ143" i="5"/>
  <c r="BQ139" i="5" s="1"/>
  <c r="BQ144" i="5" s="1"/>
  <c r="BQ146" i="5" s="1"/>
  <c r="BR145" i="5" s="1"/>
  <c r="BR142" i="5" s="1"/>
  <c r="BT175" i="5"/>
  <c r="BT123" i="5"/>
  <c r="BI238" i="5"/>
  <c r="BI234" i="5" s="1"/>
  <c r="BI239" i="5" s="1"/>
  <c r="BI241" i="5" s="1"/>
  <c r="BJ240" i="5" s="1"/>
  <c r="U152" i="12"/>
  <c r="U147" i="12" l="1"/>
  <c r="BR143" i="5"/>
  <c r="BR139" i="5" s="1"/>
  <c r="BR144" i="5" s="1"/>
  <c r="BR146" i="5" s="1"/>
  <c r="BS145" i="5" s="1"/>
  <c r="BS142" i="5" s="1"/>
  <c r="BS217" i="5"/>
  <c r="BU218" i="5"/>
  <c r="BU197" i="5"/>
  <c r="BT176" i="5"/>
  <c r="BW105" i="5"/>
  <c r="BW124" i="5"/>
  <c r="BT221" i="5"/>
  <c r="BV172" i="5"/>
  <c r="BV154" i="5"/>
  <c r="BV151" i="5" s="1"/>
  <c r="BV126" i="5"/>
  <c r="BV153" i="5"/>
  <c r="BU174" i="5"/>
  <c r="BU150" i="5"/>
  <c r="BU155" i="5" s="1"/>
  <c r="BU127" i="5" s="1"/>
  <c r="BJ237" i="5"/>
  <c r="BJ188" i="5"/>
  <c r="BJ193" i="5" s="1"/>
  <c r="BJ195" i="5" s="1"/>
  <c r="BK194" i="5" s="1"/>
  <c r="BK191" i="5" s="1"/>
  <c r="BJ238" i="5"/>
  <c r="U100" i="12"/>
  <c r="BV152" i="5" l="1"/>
  <c r="U108" i="12"/>
  <c r="U106" i="12"/>
  <c r="BU175" i="5"/>
  <c r="BU123" i="5"/>
  <c r="BS143" i="5"/>
  <c r="BS139" i="5" s="1"/>
  <c r="BS144" i="5" s="1"/>
  <c r="BS146" i="5" s="1"/>
  <c r="BT145" i="5" s="1"/>
  <c r="BT142" i="5" s="1"/>
  <c r="BW126" i="5"/>
  <c r="BW172" i="5"/>
  <c r="BW153" i="5"/>
  <c r="BW154" i="5"/>
  <c r="BW151" i="5" s="1"/>
  <c r="BJ234" i="5"/>
  <c r="BJ239" i="5" s="1"/>
  <c r="BJ241" i="5" s="1"/>
  <c r="BK240" i="5" s="1"/>
  <c r="BV218" i="5"/>
  <c r="BV197" i="5"/>
  <c r="BT171" i="5"/>
  <c r="BT222" i="5"/>
  <c r="BT217" i="5" s="1"/>
  <c r="BU201" i="5"/>
  <c r="BU200" i="5" s="1"/>
  <c r="BU204" i="5"/>
  <c r="BU205" i="5" s="1"/>
  <c r="BU206" i="5" s="1"/>
  <c r="BU207" i="5" s="1"/>
  <c r="BU203" i="5" s="1"/>
  <c r="BK192" i="5"/>
  <c r="BK237" i="5"/>
  <c r="BU220" i="5"/>
  <c r="BV150" i="5"/>
  <c r="BV155" i="5" s="1"/>
  <c r="BV127" i="5" s="1"/>
  <c r="BV174" i="5"/>
  <c r="BW101" i="5"/>
  <c r="BW106" i="5" s="1"/>
  <c r="BW108" i="5" s="1"/>
  <c r="BX107" i="5" s="1"/>
  <c r="BX104" i="5" s="1"/>
  <c r="U101" i="12"/>
  <c r="U97" i="12" l="1"/>
  <c r="U102" i="12" s="1"/>
  <c r="U104" i="12" s="1"/>
  <c r="V103" i="12" s="1"/>
  <c r="BV175" i="5"/>
  <c r="BV123" i="5"/>
  <c r="BT143" i="5"/>
  <c r="BT139" i="5" s="1"/>
  <c r="BT144" i="5" s="1"/>
  <c r="BT146" i="5" s="1"/>
  <c r="BU145" i="5" s="1"/>
  <c r="BU142" i="5" s="1"/>
  <c r="BK238" i="5"/>
  <c r="BW152" i="5"/>
  <c r="BU221" i="5"/>
  <c r="BW218" i="5"/>
  <c r="BW197" i="5"/>
  <c r="BK188" i="5"/>
  <c r="BK193" i="5" s="1"/>
  <c r="BK195" i="5" s="1"/>
  <c r="BL194" i="5" s="1"/>
  <c r="BU176" i="5"/>
  <c r="BW174" i="5"/>
  <c r="BW150" i="5"/>
  <c r="BX105" i="5"/>
  <c r="BX101" i="5" s="1"/>
  <c r="BX106" i="5" s="1"/>
  <c r="BX108" i="5" s="1"/>
  <c r="BY107" i="5" s="1"/>
  <c r="BY104" i="5" s="1"/>
  <c r="BX124" i="5"/>
  <c r="BV220" i="5"/>
  <c r="BK234" i="5"/>
  <c r="BK239" i="5" s="1"/>
  <c r="BK241" i="5" s="1"/>
  <c r="BL240" i="5" s="1"/>
  <c r="BV201" i="5"/>
  <c r="BV200" i="5" s="1"/>
  <c r="BV204" i="5"/>
  <c r="BV205" i="5" s="1"/>
  <c r="BV206" i="5" s="1"/>
  <c r="BV207" i="5" s="1"/>
  <c r="BV203" i="5" s="1"/>
  <c r="U109" i="12"/>
  <c r="V66" i="12"/>
  <c r="BW155" i="5" l="1"/>
  <c r="BW127" i="5" s="1"/>
  <c r="V74" i="12"/>
  <c r="V72" i="12"/>
  <c r="BU143" i="5"/>
  <c r="BY105" i="5"/>
  <c r="BY101" i="5" s="1"/>
  <c r="BY106" i="5" s="1"/>
  <c r="BY108" i="5" s="1"/>
  <c r="BZ107" i="5" s="1"/>
  <c r="BZ104" i="5" s="1"/>
  <c r="BY124" i="5"/>
  <c r="BW220" i="5"/>
  <c r="BV176" i="5"/>
  <c r="BX153" i="5"/>
  <c r="BX172" i="5"/>
  <c r="BX126" i="5"/>
  <c r="BX154" i="5"/>
  <c r="BX151" i="5" s="1"/>
  <c r="BU222" i="5"/>
  <c r="BU171" i="5"/>
  <c r="BL191" i="5"/>
  <c r="BL192" i="5" s="1"/>
  <c r="BV221" i="5"/>
  <c r="BW175" i="5"/>
  <c r="BW123" i="5"/>
  <c r="BW204" i="5"/>
  <c r="BW205" i="5" s="1"/>
  <c r="BW206" i="5" s="1"/>
  <c r="BW207" i="5" s="1"/>
  <c r="BW203" i="5" s="1"/>
  <c r="BW201" i="5"/>
  <c r="BW200" i="5" s="1"/>
  <c r="V67" i="12"/>
  <c r="V82" i="12"/>
  <c r="V63" i="12" l="1"/>
  <c r="V68" i="12" s="1"/>
  <c r="V70" i="12" s="1"/>
  <c r="W69" i="12" s="1"/>
  <c r="BL188" i="5"/>
  <c r="BL193" i="5" s="1"/>
  <c r="BL195" i="5" s="1"/>
  <c r="BM194" i="5" s="1"/>
  <c r="BL238" i="5"/>
  <c r="BX218" i="5"/>
  <c r="BX197" i="5"/>
  <c r="BX152" i="5"/>
  <c r="BY153" i="5"/>
  <c r="BY172" i="5"/>
  <c r="BY126" i="5"/>
  <c r="BY154" i="5"/>
  <c r="BY151" i="5" s="1"/>
  <c r="BZ105" i="5"/>
  <c r="BZ124" i="5"/>
  <c r="BW221" i="5"/>
  <c r="V75" i="12"/>
  <c r="BL237" i="5"/>
  <c r="BV222" i="5"/>
  <c r="BV171" i="5"/>
  <c r="BW176" i="5"/>
  <c r="BU217" i="5"/>
  <c r="BX150" i="5"/>
  <c r="BX174" i="5"/>
  <c r="BU139" i="5"/>
  <c r="BU144" i="5" s="1"/>
  <c r="BU146" i="5" s="1"/>
  <c r="BV145" i="5" s="1"/>
  <c r="BV142" i="5" s="1"/>
  <c r="V115" i="12"/>
  <c r="V84" i="12"/>
  <c r="BX155" i="5" l="1"/>
  <c r="BX127" i="5" s="1"/>
  <c r="BY152" i="5"/>
  <c r="BX123" i="5"/>
  <c r="BX175" i="5"/>
  <c r="BX201" i="5"/>
  <c r="BX200" i="5" s="1"/>
  <c r="BX204" i="5"/>
  <c r="BX205" i="5" s="1"/>
  <c r="BX206" i="5" s="1"/>
  <c r="BX207" i="5" s="1"/>
  <c r="BX203" i="5" s="1"/>
  <c r="BM191" i="5"/>
  <c r="BX220" i="5"/>
  <c r="BY197" i="5"/>
  <c r="BY218" i="5"/>
  <c r="BL234" i="5"/>
  <c r="BL239" i="5" s="1"/>
  <c r="BL241" i="5" s="1"/>
  <c r="BM240" i="5" s="1"/>
  <c r="BV217" i="5"/>
  <c r="BZ154" i="5"/>
  <c r="BZ151" i="5" s="1"/>
  <c r="BZ126" i="5"/>
  <c r="BZ153" i="5"/>
  <c r="BZ172" i="5"/>
  <c r="BV143" i="5"/>
  <c r="BW171" i="5"/>
  <c r="BW222" i="5"/>
  <c r="BZ101" i="5"/>
  <c r="BZ106" i="5" s="1"/>
  <c r="BZ108" i="5" s="1"/>
  <c r="CA107" i="5" s="1"/>
  <c r="CA104" i="5" s="1"/>
  <c r="BY174" i="5"/>
  <c r="BY150" i="5"/>
  <c r="BY155" i="5" s="1"/>
  <c r="BY127" i="5" s="1"/>
  <c r="V117" i="12"/>
  <c r="V85" i="12"/>
  <c r="T134" i="12"/>
  <c r="V148" i="12"/>
  <c r="BX176" i="5" l="1"/>
  <c r="BZ152" i="5"/>
  <c r="V81" i="12"/>
  <c r="T140" i="12"/>
  <c r="T142" i="12"/>
  <c r="BY175" i="5"/>
  <c r="BY123" i="5"/>
  <c r="BY220" i="5"/>
  <c r="BV139" i="5"/>
  <c r="BV144" i="5" s="1"/>
  <c r="BV146" i="5" s="1"/>
  <c r="BW145" i="5" s="1"/>
  <c r="BW142" i="5" s="1"/>
  <c r="BZ174" i="5"/>
  <c r="BZ150" i="5"/>
  <c r="BZ155" i="5" s="1"/>
  <c r="BZ127" i="5" s="1"/>
  <c r="BM237" i="5"/>
  <c r="BX221" i="5"/>
  <c r="CA105" i="5"/>
  <c r="CA124" i="5"/>
  <c r="BX171" i="5"/>
  <c r="BM192" i="5"/>
  <c r="BW217" i="5"/>
  <c r="BZ197" i="5"/>
  <c r="BZ218" i="5"/>
  <c r="BY201" i="5"/>
  <c r="BY200" i="5" s="1"/>
  <c r="BY204" i="5"/>
  <c r="BY205" i="5" s="1"/>
  <c r="BY206" i="5" s="1"/>
  <c r="BY207" i="5" s="1"/>
  <c r="BY203" i="5" s="1"/>
  <c r="BX222" i="5"/>
  <c r="V150" i="12"/>
  <c r="T167" i="12"/>
  <c r="T135" i="12"/>
  <c r="V118" i="12"/>
  <c r="BY176" i="5" l="1"/>
  <c r="BY171" i="5" s="1"/>
  <c r="T131" i="12"/>
  <c r="T136" i="12" s="1"/>
  <c r="T138" i="12" s="1"/>
  <c r="U137" i="12" s="1"/>
  <c r="BZ175" i="5"/>
  <c r="BZ123" i="5"/>
  <c r="BY222" i="5"/>
  <c r="BM238" i="5"/>
  <c r="BX217" i="5"/>
  <c r="BZ201" i="5"/>
  <c r="BZ200" i="5" s="1"/>
  <c r="BZ204" i="5"/>
  <c r="BZ205" i="5" s="1"/>
  <c r="BZ206" i="5" s="1"/>
  <c r="BZ207" i="5" s="1"/>
  <c r="BZ203" i="5" s="1"/>
  <c r="CA154" i="5"/>
  <c r="CA151" i="5" s="1"/>
  <c r="CA153" i="5"/>
  <c r="CA126" i="5"/>
  <c r="CA172" i="5"/>
  <c r="BM188" i="5"/>
  <c r="BM193" i="5" s="1"/>
  <c r="BM195" i="5" s="1"/>
  <c r="BN194" i="5" s="1"/>
  <c r="BZ220" i="5"/>
  <c r="T143" i="12"/>
  <c r="CA101" i="5"/>
  <c r="CA106" i="5" s="1"/>
  <c r="CA108" i="5" s="1"/>
  <c r="CB107" i="5" s="1"/>
  <c r="CB104" i="5" s="1"/>
  <c r="BW143" i="5"/>
  <c r="BY221" i="5"/>
  <c r="V151" i="12"/>
  <c r="V152" i="12"/>
  <c r="T168" i="12"/>
  <c r="V119" i="12"/>
  <c r="V114" i="12" l="1"/>
  <c r="BZ176" i="5"/>
  <c r="BZ222" i="5" s="1"/>
  <c r="CA152" i="5"/>
  <c r="V147" i="12"/>
  <c r="T164" i="12"/>
  <c r="T169" i="12" s="1"/>
  <c r="T171" i="12" s="1"/>
  <c r="CA218" i="5"/>
  <c r="CA197" i="5"/>
  <c r="BZ171" i="5"/>
  <c r="CB105" i="5"/>
  <c r="CB124" i="5"/>
  <c r="BN191" i="5"/>
  <c r="BY217" i="5"/>
  <c r="BW139" i="5"/>
  <c r="BW144" i="5" s="1"/>
  <c r="BW146" i="5" s="1"/>
  <c r="BX145" i="5" s="1"/>
  <c r="CA174" i="5"/>
  <c r="CA150" i="5"/>
  <c r="CA155" i="5" s="1"/>
  <c r="CA127" i="5" s="1"/>
  <c r="BM234" i="5"/>
  <c r="BM239" i="5" s="1"/>
  <c r="BM241" i="5" s="1"/>
  <c r="BN240" i="5" s="1"/>
  <c r="BZ221" i="5"/>
  <c r="CA123" i="5" l="1"/>
  <c r="CA175" i="5"/>
  <c r="CA220" i="5"/>
  <c r="BN237" i="5"/>
  <c r="BX142" i="5"/>
  <c r="BX143" i="5" s="1"/>
  <c r="BN192" i="5"/>
  <c r="CB126" i="5"/>
  <c r="CB172" i="5"/>
  <c r="CB154" i="5"/>
  <c r="CB151" i="5" s="1"/>
  <c r="CB153" i="5"/>
  <c r="BZ217" i="5"/>
  <c r="CA204" i="5"/>
  <c r="CA205" i="5" s="1"/>
  <c r="CA206" i="5" s="1"/>
  <c r="CA207" i="5" s="1"/>
  <c r="CA203" i="5" s="1"/>
  <c r="CA201" i="5"/>
  <c r="CA200" i="5" s="1"/>
  <c r="CB101" i="5"/>
  <c r="CB106" i="5" s="1"/>
  <c r="CB108" i="5" s="1"/>
  <c r="CC107" i="5" s="1"/>
  <c r="CC104" i="5" s="1"/>
  <c r="BN238" i="5" l="1"/>
  <c r="CB218" i="5"/>
  <c r="CB197" i="5"/>
  <c r="BX139" i="5"/>
  <c r="BX144" i="5" s="1"/>
  <c r="BX146" i="5" s="1"/>
  <c r="BY145" i="5" s="1"/>
  <c r="BY142" i="5" s="1"/>
  <c r="CC105" i="5"/>
  <c r="CC101" i="5" s="1"/>
  <c r="CC106" i="5" s="1"/>
  <c r="CC108" i="5" s="1"/>
  <c r="CD107" i="5" s="1"/>
  <c r="CC124" i="5"/>
  <c r="CB150" i="5"/>
  <c r="CB174" i="5"/>
  <c r="CA221" i="5"/>
  <c r="CA176" i="5"/>
  <c r="CB152" i="5"/>
  <c r="BN188" i="5"/>
  <c r="BN193" i="5" s="1"/>
  <c r="BN195" i="5" s="1"/>
  <c r="BO194" i="5" s="1"/>
  <c r="BO191" i="5" s="1"/>
  <c r="V100" i="12"/>
  <c r="CB155" i="5" l="1"/>
  <c r="CB127" i="5" s="1"/>
  <c r="CB175" i="5" s="1"/>
  <c r="V108" i="12"/>
  <c r="V106" i="12"/>
  <c r="CB123" i="5"/>
  <c r="BO192" i="5"/>
  <c r="BO188" i="5" s="1"/>
  <c r="BO193" i="5" s="1"/>
  <c r="BO195" i="5" s="1"/>
  <c r="BP194" i="5" s="1"/>
  <c r="BP191" i="5" s="1"/>
  <c r="BO237" i="5"/>
  <c r="CD105" i="5"/>
  <c r="CD104" i="5"/>
  <c r="CB220" i="5"/>
  <c r="BN234" i="5"/>
  <c r="BN239" i="5" s="1"/>
  <c r="BN241" i="5" s="1"/>
  <c r="BO240" i="5" s="1"/>
  <c r="CA222" i="5"/>
  <c r="CA171" i="5"/>
  <c r="BY143" i="5"/>
  <c r="CC172" i="5"/>
  <c r="CC126" i="5"/>
  <c r="CC153" i="5"/>
  <c r="CC154" i="5"/>
  <c r="CC151" i="5" s="1"/>
  <c r="CB204" i="5"/>
  <c r="CB205" i="5" s="1"/>
  <c r="CB206" i="5" s="1"/>
  <c r="CB207" i="5" s="1"/>
  <c r="CB203" i="5" s="1"/>
  <c r="CB201" i="5"/>
  <c r="CB200" i="5" s="1"/>
  <c r="V101" i="12"/>
  <c r="CB176" i="5" l="1"/>
  <c r="CC152" i="5"/>
  <c r="V97" i="12"/>
  <c r="V102" i="12" s="1"/>
  <c r="V104" i="12" s="1"/>
  <c r="W103" i="12" s="1"/>
  <c r="BP192" i="5"/>
  <c r="BP188" i="5" s="1"/>
  <c r="BP193" i="5" s="1"/>
  <c r="BP195" i="5" s="1"/>
  <c r="BQ194" i="5" s="1"/>
  <c r="BQ191" i="5" s="1"/>
  <c r="BP237" i="5"/>
  <c r="CB171" i="5"/>
  <c r="CB222" i="5"/>
  <c r="CC197" i="5"/>
  <c r="CC218" i="5"/>
  <c r="CA217" i="5"/>
  <c r="CD101" i="5"/>
  <c r="CD106" i="5" s="1"/>
  <c r="CD108" i="5" s="1"/>
  <c r="CE107" i="5" s="1"/>
  <c r="CE104" i="5" s="1"/>
  <c r="BY139" i="5"/>
  <c r="BY144" i="5" s="1"/>
  <c r="BY146" i="5" s="1"/>
  <c r="BZ145" i="5" s="1"/>
  <c r="BZ142" i="5" s="1"/>
  <c r="CB221" i="5"/>
  <c r="CC174" i="5"/>
  <c r="CC150" i="5"/>
  <c r="CC155" i="5" s="1"/>
  <c r="CC127" i="5" s="1"/>
  <c r="CD124" i="5"/>
  <c r="BO238" i="5"/>
  <c r="BO234" i="5" s="1"/>
  <c r="BO239" i="5" s="1"/>
  <c r="BO241" i="5" s="1"/>
  <c r="BP240" i="5" s="1"/>
  <c r="V109" i="12"/>
  <c r="W66" i="12"/>
  <c r="W72" i="12" l="1"/>
  <c r="W74" i="12"/>
  <c r="J66" i="12"/>
  <c r="CC175" i="5"/>
  <c r="CC123" i="5"/>
  <c r="BQ192" i="5"/>
  <c r="BQ188" i="5" s="1"/>
  <c r="BQ193" i="5" s="1"/>
  <c r="BQ195" i="5" s="1"/>
  <c r="BR194" i="5" s="1"/>
  <c r="BQ237" i="5"/>
  <c r="CC220" i="5"/>
  <c r="CC201" i="5"/>
  <c r="CC200" i="5" s="1"/>
  <c r="CC204" i="5"/>
  <c r="CC205" i="5" s="1"/>
  <c r="CC206" i="5" s="1"/>
  <c r="CC207" i="5" s="1"/>
  <c r="CC203" i="5" s="1"/>
  <c r="CD153" i="5"/>
  <c r="CD154" i="5"/>
  <c r="CD151" i="5" s="1"/>
  <c r="CD126" i="5"/>
  <c r="CD172" i="5"/>
  <c r="CE105" i="5"/>
  <c r="CE101" i="5" s="1"/>
  <c r="CE124" i="5"/>
  <c r="J104" i="5"/>
  <c r="BZ143" i="5"/>
  <c r="CB217" i="5"/>
  <c r="BP238" i="5"/>
  <c r="W67" i="12"/>
  <c r="W82" i="12"/>
  <c r="AB18" i="4"/>
  <c r="CD152" i="5" l="1"/>
  <c r="CC176" i="5"/>
  <c r="CC171" i="5" s="1"/>
  <c r="J82" i="12"/>
  <c r="AB19" i="4"/>
  <c r="U19" i="4" s="1"/>
  <c r="U18" i="4"/>
  <c r="P82" i="4" s="1"/>
  <c r="J67" i="12"/>
  <c r="J73" i="12" s="1"/>
  <c r="N8" i="4" s="1"/>
  <c r="W63" i="12"/>
  <c r="BR191" i="5"/>
  <c r="CE126" i="5"/>
  <c r="CE153" i="5"/>
  <c r="CE154" i="5"/>
  <c r="CE151" i="5" s="1"/>
  <c r="CE172" i="5"/>
  <c r="J124" i="5"/>
  <c r="CD150" i="5"/>
  <c r="CD155" i="5" s="1"/>
  <c r="CD127" i="5" s="1"/>
  <c r="CD174" i="5"/>
  <c r="CC221" i="5"/>
  <c r="BP234" i="5"/>
  <c r="BP239" i="5" s="1"/>
  <c r="BP241" i="5" s="1"/>
  <c r="BQ240" i="5" s="1"/>
  <c r="J105" i="5"/>
  <c r="J72" i="12"/>
  <c r="M8" i="4" s="1"/>
  <c r="BQ238" i="5"/>
  <c r="BQ234" i="5" s="1"/>
  <c r="BQ239" i="5" s="1"/>
  <c r="BZ139" i="5"/>
  <c r="BZ144" i="5" s="1"/>
  <c r="BZ146" i="5" s="1"/>
  <c r="CA145" i="5" s="1"/>
  <c r="CE106" i="5"/>
  <c r="J101" i="5"/>
  <c r="CD218" i="5"/>
  <c r="CD197" i="5"/>
  <c r="W75" i="12"/>
  <c r="J75" i="12" s="1"/>
  <c r="P8" i="4" s="1"/>
  <c r="J74" i="12"/>
  <c r="O8" i="4" s="1"/>
  <c r="W84" i="12"/>
  <c r="AB27" i="4"/>
  <c r="W115" i="12"/>
  <c r="BQ241" i="5" l="1"/>
  <c r="BR240" i="5" s="1"/>
  <c r="CC222" i="5"/>
  <c r="U27" i="4"/>
  <c r="P81" i="4" s="1"/>
  <c r="J115" i="12"/>
  <c r="J84" i="12"/>
  <c r="CE108" i="5"/>
  <c r="J108" i="5" s="1"/>
  <c r="J106" i="5"/>
  <c r="CC217" i="5"/>
  <c r="CD220" i="5"/>
  <c r="CE218" i="5"/>
  <c r="CE197" i="5"/>
  <c r="J172" i="5"/>
  <c r="BR237" i="5"/>
  <c r="CD201" i="5"/>
  <c r="CD200" i="5" s="1"/>
  <c r="CD204" i="5"/>
  <c r="CD205" i="5" s="1"/>
  <c r="CD206" i="5" s="1"/>
  <c r="CD207" i="5" s="1"/>
  <c r="CD203" i="5" s="1"/>
  <c r="CA142" i="5"/>
  <c r="CD175" i="5"/>
  <c r="CD123" i="5"/>
  <c r="BR192" i="5"/>
  <c r="CE152" i="5"/>
  <c r="W68" i="12"/>
  <c r="J63" i="12"/>
  <c r="CE174" i="5"/>
  <c r="CE150" i="5"/>
  <c r="J126" i="5"/>
  <c r="AB29" i="4"/>
  <c r="W117" i="12"/>
  <c r="W148" i="12"/>
  <c r="CE155" i="5" l="1"/>
  <c r="CE127" i="5" s="1"/>
  <c r="CE175" i="5" s="1"/>
  <c r="U29" i="4"/>
  <c r="J117" i="12"/>
  <c r="J148" i="12"/>
  <c r="J127" i="5"/>
  <c r="CE123" i="5"/>
  <c r="CE220" i="5"/>
  <c r="J174" i="5"/>
  <c r="CD221" i="5"/>
  <c r="CD176" i="5"/>
  <c r="CE201" i="5"/>
  <c r="CE200" i="5" s="1"/>
  <c r="CE204" i="5"/>
  <c r="CE205" i="5" s="1"/>
  <c r="CE206" i="5" s="1"/>
  <c r="CE207" i="5" s="1"/>
  <c r="CE203" i="5" s="1"/>
  <c r="BR188" i="5"/>
  <c r="BR193" i="5" s="1"/>
  <c r="BR195" i="5" s="1"/>
  <c r="BS194" i="5" s="1"/>
  <c r="BS191" i="5" s="1"/>
  <c r="BR238" i="5"/>
  <c r="BR234" i="5" s="1"/>
  <c r="BR239" i="5" s="1"/>
  <c r="BR241" i="5" s="1"/>
  <c r="BS240" i="5" s="1"/>
  <c r="J218" i="5"/>
  <c r="W70" i="12"/>
  <c r="X69" i="12" s="1"/>
  <c r="X70" i="12" s="1"/>
  <c r="Y69" i="12" s="1"/>
  <c r="Y70" i="12" s="1"/>
  <c r="Z69" i="12" s="1"/>
  <c r="Z70" i="12" s="1"/>
  <c r="AA69" i="12" s="1"/>
  <c r="AA70" i="12" s="1"/>
  <c r="AB69" i="12" s="1"/>
  <c r="AB70" i="12" s="1"/>
  <c r="AC69" i="12" s="1"/>
  <c r="AC70" i="12" s="1"/>
  <c r="AD69" i="12" s="1"/>
  <c r="AD70" i="12" s="1"/>
  <c r="AE69" i="12" s="1"/>
  <c r="AE70" i="12" s="1"/>
  <c r="J70" i="12" s="1"/>
  <c r="J68" i="12"/>
  <c r="CA143" i="5"/>
  <c r="W85" i="12"/>
  <c r="W118" i="12"/>
  <c r="W150" i="12"/>
  <c r="U134" i="12"/>
  <c r="AB30" i="4"/>
  <c r="AA46" i="4"/>
  <c r="J85" i="12" l="1"/>
  <c r="W81" i="12"/>
  <c r="AA51" i="4"/>
  <c r="U140" i="12"/>
  <c r="U142" i="12"/>
  <c r="J150" i="12"/>
  <c r="U30" i="4"/>
  <c r="J118" i="12"/>
  <c r="CD171" i="5"/>
  <c r="CD222" i="5"/>
  <c r="CD217" i="5" s="1"/>
  <c r="BS192" i="5"/>
  <c r="BS237" i="5"/>
  <c r="J220" i="5"/>
  <c r="J123" i="5"/>
  <c r="CA139" i="5"/>
  <c r="CA144" i="5" s="1"/>
  <c r="CA146" i="5" s="1"/>
  <c r="CB145" i="5" s="1"/>
  <c r="CB142" i="5" s="1"/>
  <c r="CE176" i="5"/>
  <c r="CE221" i="5"/>
  <c r="J175" i="5"/>
  <c r="J81" i="12"/>
  <c r="AB31" i="4"/>
  <c r="U167" i="12"/>
  <c r="U135" i="12"/>
  <c r="W151" i="12"/>
  <c r="W119" i="12"/>
  <c r="AA47" i="4"/>
  <c r="AA43" i="4" l="1"/>
  <c r="U131" i="12"/>
  <c r="U136" i="12" s="1"/>
  <c r="U138" i="12" s="1"/>
  <c r="V137" i="12" s="1"/>
  <c r="J151" i="12"/>
  <c r="U31" i="4"/>
  <c r="AB26" i="4"/>
  <c r="J119" i="12"/>
  <c r="W114" i="12"/>
  <c r="CB143" i="5"/>
  <c r="CB139" i="5" s="1"/>
  <c r="CB144" i="5" s="1"/>
  <c r="CB146" i="5" s="1"/>
  <c r="CC145" i="5" s="1"/>
  <c r="CC142" i="5" s="1"/>
  <c r="BS238" i="5"/>
  <c r="J221" i="5"/>
  <c r="CE222" i="5"/>
  <c r="J176" i="5"/>
  <c r="CE171" i="5"/>
  <c r="BS188" i="5"/>
  <c r="BS193" i="5" s="1"/>
  <c r="BS195" i="5" s="1"/>
  <c r="BT194" i="5" s="1"/>
  <c r="BT191" i="5" s="1"/>
  <c r="U143" i="12"/>
  <c r="W152" i="12"/>
  <c r="U168" i="12"/>
  <c r="U164" i="12" l="1"/>
  <c r="U169" i="12" s="1"/>
  <c r="U171" i="12" s="1"/>
  <c r="J152" i="12"/>
  <c r="W147" i="12"/>
  <c r="CC143" i="5"/>
  <c r="CC139" i="5" s="1"/>
  <c r="CC144" i="5" s="1"/>
  <c r="CC146" i="5" s="1"/>
  <c r="CD145" i="5" s="1"/>
  <c r="CD142" i="5" s="1"/>
  <c r="BT192" i="5"/>
  <c r="BT237" i="5"/>
  <c r="J171" i="5"/>
  <c r="BS234" i="5"/>
  <c r="BS239" i="5" s="1"/>
  <c r="BS241" i="5" s="1"/>
  <c r="BT240" i="5" s="1"/>
  <c r="U26" i="4"/>
  <c r="J222" i="5"/>
  <c r="J114" i="12"/>
  <c r="AA48" i="4"/>
  <c r="CE217" i="5"/>
  <c r="AA50" i="4" l="1"/>
  <c r="AB49" i="4" s="1"/>
  <c r="BT238" i="5"/>
  <c r="J217" i="5"/>
  <c r="BT188" i="5"/>
  <c r="BT193" i="5" s="1"/>
  <c r="BT195" i="5" s="1"/>
  <c r="BU194" i="5" s="1"/>
  <c r="BU191" i="5" s="1"/>
  <c r="CD143" i="5"/>
  <c r="CD139" i="5" s="1"/>
  <c r="CD144" i="5" s="1"/>
  <c r="CD146" i="5" s="1"/>
  <c r="CE145" i="5" s="1"/>
  <c r="CE142" i="5" s="1"/>
  <c r="BT234" i="5"/>
  <c r="BT239" i="5" s="1"/>
  <c r="BT241" i="5" s="1"/>
  <c r="BU240" i="5" s="1"/>
  <c r="J147" i="12"/>
  <c r="W100" i="12"/>
  <c r="W106" i="12" l="1"/>
  <c r="W108" i="12"/>
  <c r="J100" i="12"/>
  <c r="AI5" i="4" a="1"/>
  <c r="CE143" i="5"/>
  <c r="CE139" i="5" s="1"/>
  <c r="J142" i="5"/>
  <c r="BU192" i="5"/>
  <c r="BU237" i="5"/>
  <c r="W101" i="12"/>
  <c r="J101" i="12" l="1"/>
  <c r="AI26" i="4" s="1"/>
  <c r="W97" i="12"/>
  <c r="J139" i="5"/>
  <c r="CE144" i="5"/>
  <c r="BU238" i="5"/>
  <c r="J106" i="12"/>
  <c r="M9" i="4" s="1"/>
  <c r="AJ25" i="4" s="1"/>
  <c r="W109" i="12"/>
  <c r="J109" i="12" s="1"/>
  <c r="P9" i="4" s="1"/>
  <c r="J108" i="12"/>
  <c r="O9" i="4" s="1"/>
  <c r="BU188" i="5"/>
  <c r="BU193" i="5" s="1"/>
  <c r="BU195" i="5" s="1"/>
  <c r="BV194" i="5" s="1"/>
  <c r="BV191" i="5" s="1"/>
  <c r="J143" i="5"/>
  <c r="AI16" i="4"/>
  <c r="AJ16" i="4" s="1"/>
  <c r="AI19" i="4"/>
  <c r="AJ19" i="4" s="1"/>
  <c r="AI18" i="4"/>
  <c r="AJ18" i="4" s="1"/>
  <c r="AI5" i="4"/>
  <c r="AI9" i="4"/>
  <c r="AJ9" i="4" s="1"/>
  <c r="AI13" i="4"/>
  <c r="AJ13" i="4" s="1"/>
  <c r="AI17" i="4"/>
  <c r="AJ17" i="4" s="1"/>
  <c r="AI14" i="4"/>
  <c r="AJ14" i="4" s="1"/>
  <c r="AI21" i="4"/>
  <c r="AJ21" i="4" s="1"/>
  <c r="AI24" i="4"/>
  <c r="AJ24" i="4" s="1"/>
  <c r="AI7" i="4"/>
  <c r="AJ7" i="4" s="1"/>
  <c r="AI11" i="4"/>
  <c r="AJ11" i="4" s="1"/>
  <c r="AI15" i="4"/>
  <c r="AJ15" i="4" s="1"/>
  <c r="AI22" i="4"/>
  <c r="AJ22" i="4" s="1"/>
  <c r="AI6" i="4"/>
  <c r="AJ6" i="4" s="1"/>
  <c r="AI10" i="4"/>
  <c r="AJ10" i="4" s="1"/>
  <c r="AI20" i="4"/>
  <c r="AJ20" i="4" s="1"/>
  <c r="AI23" i="4"/>
  <c r="AJ23" i="4" s="1"/>
  <c r="AI8" i="4"/>
  <c r="AJ8" i="4" s="1"/>
  <c r="AI12" i="4"/>
  <c r="AJ12" i="4" s="1"/>
  <c r="J107" i="12" l="1"/>
  <c r="N9" i="4" s="1"/>
  <c r="AJ27" i="4" s="1"/>
  <c r="AJ5" i="4"/>
  <c r="AI25" i="4"/>
  <c r="AI27" i="4" s="1"/>
  <c r="BU234" i="5"/>
  <c r="BU239" i="5" s="1"/>
  <c r="BU241" i="5" s="1"/>
  <c r="BV240" i="5" s="1"/>
  <c r="CE146" i="5"/>
  <c r="J146" i="5" s="1"/>
  <c r="J144" i="5"/>
  <c r="BV192" i="5"/>
  <c r="BV237" i="5"/>
  <c r="J97" i="12"/>
  <c r="W102" i="12"/>
  <c r="BV238" i="5" l="1"/>
  <c r="BV188" i="5"/>
  <c r="BV193" i="5" s="1"/>
  <c r="BV195" i="5" s="1"/>
  <c r="BW194" i="5" s="1"/>
  <c r="BW191" i="5" s="1"/>
  <c r="W104" i="12"/>
  <c r="X103" i="12" s="1"/>
  <c r="X104" i="12" s="1"/>
  <c r="Y103" i="12" s="1"/>
  <c r="Y104" i="12" s="1"/>
  <c r="Z103" i="12" s="1"/>
  <c r="Z104" i="12" s="1"/>
  <c r="AA103" i="12" s="1"/>
  <c r="AA104" i="12" s="1"/>
  <c r="AB103" i="12" s="1"/>
  <c r="AB104" i="12" s="1"/>
  <c r="AC103" i="12" s="1"/>
  <c r="AC104" i="12" s="1"/>
  <c r="AD103" i="12" s="1"/>
  <c r="AD104" i="12" s="1"/>
  <c r="AE103" i="12" s="1"/>
  <c r="AE104" i="12" s="1"/>
  <c r="J104" i="12" s="1"/>
  <c r="J102" i="12"/>
  <c r="BW192" i="5" l="1"/>
  <c r="BW237" i="5"/>
  <c r="BV234" i="5"/>
  <c r="BV239" i="5" s="1"/>
  <c r="BV241" i="5" s="1"/>
  <c r="BW240" i="5" s="1"/>
  <c r="BW238" i="5" l="1"/>
  <c r="BW188" i="5"/>
  <c r="BW193" i="5" s="1"/>
  <c r="BW195" i="5" s="1"/>
  <c r="BX194" i="5" s="1"/>
  <c r="BX191" i="5" s="1"/>
  <c r="BW234" i="5"/>
  <c r="BW239" i="5" s="1"/>
  <c r="BW241" i="5" s="1"/>
  <c r="BX240" i="5" s="1"/>
  <c r="BX192" i="5" l="1"/>
  <c r="BX237" i="5"/>
  <c r="BX238" i="5" l="1"/>
  <c r="BX188" i="5"/>
  <c r="BX193" i="5" s="1"/>
  <c r="BX195" i="5" s="1"/>
  <c r="BY194" i="5" s="1"/>
  <c r="BY191" i="5" s="1"/>
  <c r="V134" i="12"/>
  <c r="V140" i="12" l="1"/>
  <c r="V142" i="12"/>
  <c r="BY192" i="5"/>
  <c r="BY237" i="5"/>
  <c r="BX234" i="5"/>
  <c r="BX239" i="5" s="1"/>
  <c r="BX241" i="5" s="1"/>
  <c r="BY240" i="5" s="1"/>
  <c r="V167" i="12"/>
  <c r="V135" i="12"/>
  <c r="V131" i="12" l="1"/>
  <c r="V136" i="12" s="1"/>
  <c r="V138" i="12" s="1"/>
  <c r="W137" i="12" s="1"/>
  <c r="BY238" i="5"/>
  <c r="V143" i="12"/>
  <c r="BY188" i="5"/>
  <c r="BY193" i="5" s="1"/>
  <c r="BY195" i="5" s="1"/>
  <c r="BZ194" i="5" s="1"/>
  <c r="BZ191" i="5" s="1"/>
  <c r="V168" i="12"/>
  <c r="V164" i="12" l="1"/>
  <c r="V169" i="12" s="1"/>
  <c r="V171" i="12" s="1"/>
  <c r="BZ192" i="5"/>
  <c r="BZ188" i="5" s="1"/>
  <c r="BZ193" i="5" s="1"/>
  <c r="BZ195" i="5" s="1"/>
  <c r="CA194" i="5" s="1"/>
  <c r="CA191" i="5" s="1"/>
  <c r="BZ237" i="5"/>
  <c r="BY234" i="5"/>
  <c r="BY239" i="5" s="1"/>
  <c r="BY241" i="5" s="1"/>
  <c r="BZ240" i="5" s="1"/>
  <c r="CA192" i="5" l="1"/>
  <c r="CA188" i="5" s="1"/>
  <c r="CA193" i="5" s="1"/>
  <c r="CA195" i="5" s="1"/>
  <c r="CB194" i="5" s="1"/>
  <c r="CB191" i="5" s="1"/>
  <c r="CA237" i="5"/>
  <c r="BZ238" i="5"/>
  <c r="BZ234" i="5" s="1"/>
  <c r="BZ239" i="5" s="1"/>
  <c r="BZ241" i="5" s="1"/>
  <c r="CA240" i="5" s="1"/>
  <c r="CB192" i="5" l="1"/>
  <c r="CB188" i="5" s="1"/>
  <c r="CB193" i="5" s="1"/>
  <c r="CB195" i="5" s="1"/>
  <c r="CC194" i="5" s="1"/>
  <c r="CC191" i="5" s="1"/>
  <c r="CB237" i="5"/>
  <c r="CA238" i="5"/>
  <c r="CA234" i="5" s="1"/>
  <c r="CA239" i="5" s="1"/>
  <c r="CA241" i="5" s="1"/>
  <c r="CB240" i="5" s="1"/>
  <c r="CC192" i="5" l="1"/>
  <c r="CC188" i="5" s="1"/>
  <c r="CC193" i="5" s="1"/>
  <c r="CC195" i="5" s="1"/>
  <c r="CD194" i="5" s="1"/>
  <c r="CD191" i="5" s="1"/>
  <c r="CC237" i="5"/>
  <c r="CB238" i="5"/>
  <c r="CD192" i="5" l="1"/>
  <c r="CD188" i="5" s="1"/>
  <c r="CD193" i="5" s="1"/>
  <c r="CD195" i="5" s="1"/>
  <c r="CE194" i="5" s="1"/>
  <c r="CD237" i="5"/>
  <c r="CC238" i="5"/>
  <c r="CC234" i="5" s="1"/>
  <c r="CC239" i="5" s="1"/>
  <c r="CB234" i="5"/>
  <c r="CB239" i="5" s="1"/>
  <c r="CB241" i="5" s="1"/>
  <c r="CC240" i="5" s="1"/>
  <c r="CC241" i="5" l="1"/>
  <c r="CD240" i="5" s="1"/>
  <c r="CE191" i="5"/>
  <c r="CE192" i="5" s="1"/>
  <c r="CD238" i="5"/>
  <c r="CD234" i="5" s="1"/>
  <c r="CD239" i="5" s="1"/>
  <c r="CD241" i="5" s="1"/>
  <c r="CE240" i="5" s="1"/>
  <c r="W135" i="12"/>
  <c r="W134" i="12"/>
  <c r="AB47" i="4"/>
  <c r="AB46" i="4"/>
  <c r="U47" i="4" l="1"/>
  <c r="P83" i="4" s="1"/>
  <c r="J135" i="12"/>
  <c r="AK26" i="4" s="1"/>
  <c r="AB51" i="4"/>
  <c r="U51" i="4" s="1"/>
  <c r="AB43" i="4"/>
  <c r="U46" i="4"/>
  <c r="W142" i="12"/>
  <c r="W140" i="12"/>
  <c r="W131" i="12"/>
  <c r="J134" i="12"/>
  <c r="AK5" i="4" a="1"/>
  <c r="CE238" i="5"/>
  <c r="J192" i="5"/>
  <c r="CE237" i="5"/>
  <c r="CE188" i="5"/>
  <c r="J191" i="5"/>
  <c r="W168" i="12"/>
  <c r="W167" i="12"/>
  <c r="J168" i="12" l="1"/>
  <c r="W164" i="12"/>
  <c r="J167" i="12"/>
  <c r="J131" i="12"/>
  <c r="W136" i="12"/>
  <c r="U43" i="4"/>
  <c r="AB48" i="4"/>
  <c r="AK16" i="4"/>
  <c r="AL16" i="4" s="1"/>
  <c r="AK20" i="4"/>
  <c r="AL20" i="4" s="1"/>
  <c r="AK21" i="4"/>
  <c r="AL21" i="4" s="1"/>
  <c r="AK5" i="4"/>
  <c r="AK9" i="4"/>
  <c r="AL9" i="4" s="1"/>
  <c r="AK13" i="4"/>
  <c r="AL13" i="4" s="1"/>
  <c r="AK22" i="4"/>
  <c r="AL22" i="4" s="1"/>
  <c r="AK19" i="4"/>
  <c r="AL19" i="4" s="1"/>
  <c r="AK6" i="4"/>
  <c r="AL6" i="4" s="1"/>
  <c r="AK10" i="4"/>
  <c r="AL10" i="4" s="1"/>
  <c r="AK14" i="4"/>
  <c r="AL14" i="4" s="1"/>
  <c r="AK18" i="4"/>
  <c r="AL18" i="4" s="1"/>
  <c r="AK17" i="4"/>
  <c r="AL17" i="4" s="1"/>
  <c r="AK7" i="4"/>
  <c r="AL7" i="4" s="1"/>
  <c r="AK11" i="4"/>
  <c r="AL11" i="4" s="1"/>
  <c r="AK15" i="4"/>
  <c r="AL15" i="4" s="1"/>
  <c r="AK24" i="4"/>
  <c r="AL24" i="4" s="1"/>
  <c r="AK23" i="4"/>
  <c r="AL23" i="4" s="1"/>
  <c r="AK8" i="4"/>
  <c r="AL8" i="4" s="1"/>
  <c r="AK12" i="4"/>
  <c r="AL12" i="4" s="1"/>
  <c r="W143" i="12"/>
  <c r="J143" i="12" s="1"/>
  <c r="P10" i="4" s="1"/>
  <c r="J142" i="12"/>
  <c r="O10" i="4" s="1"/>
  <c r="CE234" i="5"/>
  <c r="J238" i="5"/>
  <c r="J188" i="5"/>
  <c r="CE193" i="5"/>
  <c r="J237" i="5"/>
  <c r="J140" i="12"/>
  <c r="M10" i="4" s="1"/>
  <c r="J141" i="12"/>
  <c r="N10" i="4" s="1"/>
  <c r="AL27" i="4" s="1"/>
  <c r="CE195" i="5" l="1"/>
  <c r="J195" i="5" s="1"/>
  <c r="J193" i="5"/>
  <c r="AL5" i="4"/>
  <c r="AK25" i="4"/>
  <c r="AK27" i="4" s="1"/>
  <c r="AB50" i="4"/>
  <c r="AC49" i="4" s="1"/>
  <c r="AC50" i="4" s="1"/>
  <c r="AD49" i="4" s="1"/>
  <c r="AD50" i="4" s="1"/>
  <c r="AE49" i="4" s="1"/>
  <c r="AE50" i="4" s="1"/>
  <c r="AF49" i="4" s="1"/>
  <c r="AF50" i="4" s="1"/>
  <c r="U50" i="4" s="1"/>
  <c r="U48" i="4"/>
  <c r="M11" i="4"/>
  <c r="AL25" i="4"/>
  <c r="J234" i="5"/>
  <c r="CE239" i="5"/>
  <c r="J164" i="12"/>
  <c r="W169" i="12"/>
  <c r="W138" i="12"/>
  <c r="X137" i="12" s="1"/>
  <c r="X138" i="12" s="1"/>
  <c r="Y137" i="12" s="1"/>
  <c r="Y138" i="12" s="1"/>
  <c r="Z137" i="12" s="1"/>
  <c r="Z138" i="12" s="1"/>
  <c r="AA137" i="12" s="1"/>
  <c r="AA138" i="12" s="1"/>
  <c r="AB137" i="12" s="1"/>
  <c r="AB138" i="12" s="1"/>
  <c r="AC137" i="12" s="1"/>
  <c r="AC138" i="12" s="1"/>
  <c r="AD137" i="12" s="1"/>
  <c r="AD138" i="12" s="1"/>
  <c r="AE137" i="12" s="1"/>
  <c r="AE138" i="12" s="1"/>
  <c r="J138" i="12" s="1"/>
  <c r="J136" i="12"/>
  <c r="W171" i="12" l="1"/>
  <c r="J169" i="12"/>
  <c r="CE241" i="5"/>
  <c r="J241" i="5" s="1"/>
  <c r="J239" i="5"/>
</calcChain>
</file>

<file path=xl/comments1.xml><?xml version="1.0" encoding="utf-8"?>
<comments xmlns="http://schemas.openxmlformats.org/spreadsheetml/2006/main">
  <authors>
    <author>Lee Kyungtaek</author>
    <author>User</author>
  </authors>
  <commentList>
    <comment ref="O49" authorId="0" shapeId="0">
      <text>
        <r>
          <rPr>
            <b/>
            <sz val="9"/>
            <color indexed="81"/>
            <rFont val="Tahoma"/>
            <family val="2"/>
          </rPr>
          <t>Lee Kyungtaek: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년차</t>
        </r>
        <r>
          <rPr>
            <sz val="9"/>
            <color indexed="81"/>
            <rFont val="Tahoma"/>
            <family val="2"/>
          </rPr>
          <t xml:space="preserve"> +1000
3~4</t>
        </r>
        <r>
          <rPr>
            <sz val="9"/>
            <color indexed="81"/>
            <rFont val="돋움"/>
            <family val="3"/>
            <charset val="129"/>
          </rPr>
          <t>년차</t>
        </r>
        <r>
          <rPr>
            <sz val="9"/>
            <color indexed="81"/>
            <rFont val="Tahoma"/>
            <family val="2"/>
          </rPr>
          <t xml:space="preserve"> +1000
5</t>
        </r>
        <r>
          <rPr>
            <sz val="9"/>
            <color indexed="81"/>
            <rFont val="돋움"/>
            <family val="3"/>
            <charset val="129"/>
          </rPr>
          <t>년차</t>
        </r>
        <r>
          <rPr>
            <sz val="9"/>
            <color indexed="81"/>
            <rFont val="Tahoma"/>
            <family val="2"/>
          </rPr>
          <t xml:space="preserve"> +1000</t>
        </r>
      </text>
    </comment>
    <comment ref="O69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매각차익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지급</t>
        </r>
      </text>
    </comment>
  </commentList>
</comments>
</file>

<file path=xl/comments2.xml><?xml version="1.0" encoding="utf-8"?>
<comments xmlns="http://schemas.openxmlformats.org/spreadsheetml/2006/main">
  <authors>
    <author>Lee Kyungtaek</author>
  </authors>
  <commentList>
    <comment ref="H27" authorId="0" shapeId="0">
      <text>
        <r>
          <rPr>
            <b/>
            <sz val="9"/>
            <color indexed="81"/>
            <rFont val="Tahoma"/>
            <family val="2"/>
          </rPr>
          <t>Lee Kyungtaek:</t>
        </r>
        <r>
          <rPr>
            <sz val="9"/>
            <color indexed="81"/>
            <rFont val="Tahoma"/>
            <family val="2"/>
          </rPr>
          <t xml:space="preserve">
rent free </t>
        </r>
        <r>
          <rPr>
            <sz val="9"/>
            <color indexed="81"/>
            <rFont val="돋움"/>
            <family val="3"/>
            <charset val="129"/>
          </rPr>
          <t>종료월</t>
        </r>
      </text>
    </comment>
  </commentList>
</comments>
</file>

<file path=xl/sharedStrings.xml><?xml version="1.0" encoding="utf-8"?>
<sst xmlns="http://schemas.openxmlformats.org/spreadsheetml/2006/main" count="401" uniqueCount="306">
  <si>
    <t>Red Text: Key-in</t>
    <phoneticPr fontId="18" type="noConversion"/>
  </si>
  <si>
    <t>기본 가정</t>
    <phoneticPr fontId="18" type="noConversion"/>
  </si>
  <si>
    <t>추정 결과</t>
    <phoneticPr fontId="18" type="noConversion"/>
  </si>
  <si>
    <t>현금흐름 요약</t>
    <phoneticPr fontId="18" type="noConversion"/>
  </si>
  <si>
    <t>1. 수익 지표</t>
    <phoneticPr fontId="18" type="noConversion"/>
  </si>
  <si>
    <t>'CF(M)'!</t>
    <phoneticPr fontId="18" type="noConversion"/>
  </si>
  <si>
    <t>투자기간</t>
    <phoneticPr fontId="18" type="noConversion"/>
  </si>
  <si>
    <t>합계</t>
    <phoneticPr fontId="18" type="noConversion"/>
  </si>
  <si>
    <t>투자종료</t>
    <phoneticPr fontId="18" type="noConversion"/>
  </si>
  <si>
    <t>배당지급주기</t>
    <phoneticPr fontId="18" type="noConversion"/>
  </si>
  <si>
    <t>명칭</t>
    <phoneticPr fontId="18" type="noConversion"/>
  </si>
  <si>
    <t>타입</t>
    <phoneticPr fontId="18" type="noConversion"/>
  </si>
  <si>
    <t>Loan</t>
    <phoneticPr fontId="18" type="noConversion"/>
  </si>
  <si>
    <t>투자 가정</t>
    <phoneticPr fontId="18" type="noConversion"/>
  </si>
  <si>
    <t>KRW(\000)</t>
    <phoneticPr fontId="18" type="noConversion"/>
  </si>
  <si>
    <t>검증</t>
    <phoneticPr fontId="18" type="noConversion"/>
  </si>
  <si>
    <t>투자종료일</t>
    <phoneticPr fontId="18" type="noConversion"/>
  </si>
  <si>
    <t>합계</t>
    <phoneticPr fontId="18" type="noConversion"/>
  </si>
  <si>
    <t>NOI</t>
  </si>
  <si>
    <t>A-Note</t>
    <phoneticPr fontId="1" type="noConversion"/>
  </si>
  <si>
    <t>B-Note</t>
    <phoneticPr fontId="18" type="noConversion"/>
  </si>
  <si>
    <t>현지 B-Note($39,600,000) 수취 이자율: 5.30%</t>
  </si>
  <si>
    <t>현지 Whole Loan($200,000,000) 이자율: 4.71% (금주 중으로 확정 예정)</t>
  </si>
  <si>
    <t>현지 Loan Servicer 수수료: 대출금액의 연 0.5bps (금주 중으로 확정 예정)</t>
  </si>
  <si>
    <t xml:space="preserve">국내신탁 자문수수료 비용 </t>
  </si>
  <si>
    <t>현지법률: US 50,000 (VAT별도)</t>
  </si>
  <si>
    <t>국내법률: 8천만원 (VAT별도)</t>
  </si>
  <si>
    <t>재무실사: 3천만원 (VAT별도)</t>
  </si>
  <si>
    <t xml:space="preserve">자문 수수료 비용의 경우 국내신탁 운용기간 동안 자산화하여 회계처리 부탁 드립니다. </t>
  </si>
  <si>
    <t>국내신탁 설정 규모: 440억원</t>
  </si>
  <si>
    <t>국내신탁 운용수수료: 설정금액의 연 25bps (집합투자업자, 신탁업자, 일반사무, 판매사 포함)</t>
  </si>
  <si>
    <t xml:space="preserve">국내 신탁 초기비용 </t>
  </si>
  <si>
    <t>매입수수료: 대출금액의 30bps (설정시 최초 1회 발생)</t>
  </si>
  <si>
    <t xml:space="preserve">B-Note 이연이자지급: B-Note 1개월 이자 금액 </t>
  </si>
  <si>
    <t xml:space="preserve">현재 Whole Loan 대출계약은 2월 6일 또는 7일에 체결 예정입니다. </t>
  </si>
  <si>
    <t xml:space="preserve">국내 신탁의 경우 3월 5일에 설정, 현지송금은 3월 6일 쯤으로 예정되고 있습니다. </t>
  </si>
  <si>
    <t>O</t>
    <phoneticPr fontId="1" type="noConversion"/>
  </si>
  <si>
    <t>환율 1100원으로 수정</t>
    <phoneticPr fontId="1" type="noConversion"/>
  </si>
  <si>
    <t>NJ 부가세 적용</t>
    <phoneticPr fontId="1" type="noConversion"/>
  </si>
  <si>
    <t>위치</t>
    <phoneticPr fontId="1" type="noConversion"/>
  </si>
  <si>
    <t>임대면적</t>
    <phoneticPr fontId="1" type="noConversion"/>
  </si>
  <si>
    <t xml:space="preserve">Office </t>
    <phoneticPr fontId="18" type="noConversion"/>
  </si>
  <si>
    <t>투자자산 개요</t>
    <phoneticPr fontId="18" type="noConversion"/>
  </si>
  <si>
    <t>유로환율</t>
    <phoneticPr fontId="18" type="noConversion"/>
  </si>
  <si>
    <t>투자비 계</t>
    <phoneticPr fontId="1" type="noConversion"/>
  </si>
  <si>
    <t>재원조달 계</t>
    <phoneticPr fontId="1" type="noConversion"/>
  </si>
  <si>
    <t>3. K-REF</t>
    <phoneticPr fontId="1" type="noConversion"/>
  </si>
  <si>
    <t>LTC</t>
    <phoneticPr fontId="1" type="noConversion"/>
  </si>
  <si>
    <t>LTV</t>
    <phoneticPr fontId="1" type="noConversion"/>
  </si>
  <si>
    <t>투자일</t>
    <phoneticPr fontId="18" type="noConversion"/>
  </si>
  <si>
    <t>만기일 여부</t>
    <phoneticPr fontId="1" type="noConversion"/>
  </si>
  <si>
    <t>투자기간 여부</t>
    <phoneticPr fontId="18" type="noConversion"/>
  </si>
  <si>
    <t>영업현금흐름</t>
    <phoneticPr fontId="1" type="noConversion"/>
  </si>
  <si>
    <t>운영비용</t>
  </si>
  <si>
    <t>CAPEX</t>
  </si>
  <si>
    <t>1. 운영손익</t>
    <phoneticPr fontId="1" type="noConversion"/>
  </si>
  <si>
    <t>재무현금흐름</t>
    <phoneticPr fontId="1" type="noConversion"/>
  </si>
  <si>
    <t>Rental Income</t>
  </si>
  <si>
    <t>Rental Income</t>
    <phoneticPr fontId="1" type="noConversion"/>
  </si>
  <si>
    <t>투자개시일</t>
    <phoneticPr fontId="18" type="noConversion"/>
  </si>
  <si>
    <t>투자현금흐름</t>
    <phoneticPr fontId="1" type="noConversion"/>
  </si>
  <si>
    <t>1. Property CF (EUR)</t>
    <phoneticPr fontId="1" type="noConversion"/>
  </si>
  <si>
    <t>투자자산 운영 가정</t>
    <phoneticPr fontId="18" type="noConversion"/>
  </si>
  <si>
    <t>펀드 운영비용 가정</t>
    <phoneticPr fontId="18" type="noConversion"/>
  </si>
  <si>
    <t>Rent(€)</t>
    <phoneticPr fontId="18" type="noConversion"/>
  </si>
  <si>
    <t>Capex(€)</t>
    <phoneticPr fontId="18" type="noConversion"/>
  </si>
  <si>
    <t>K-REF Equity x</t>
    <phoneticPr fontId="1" type="noConversion"/>
  </si>
  <si>
    <t>2. 이자비용</t>
    <phoneticPr fontId="1" type="noConversion"/>
  </si>
  <si>
    <t>이자율</t>
    <phoneticPr fontId="1" type="noConversion"/>
  </si>
  <si>
    <t>대출원금(€)</t>
    <phoneticPr fontId="1" type="noConversion"/>
  </si>
  <si>
    <t>NCF</t>
  </si>
  <si>
    <t>운영비용</t>
    <phoneticPr fontId="1" type="noConversion"/>
  </si>
  <si>
    <t>NOI</t>
    <phoneticPr fontId="1" type="noConversion"/>
  </si>
  <si>
    <t>NCF</t>
    <phoneticPr fontId="1" type="noConversion"/>
  </si>
  <si>
    <t>이자비용</t>
    <phoneticPr fontId="1" type="noConversion"/>
  </si>
  <si>
    <t>보통주 발행</t>
    <phoneticPr fontId="1" type="noConversion"/>
  </si>
  <si>
    <t>보통주 상환</t>
    <phoneticPr fontId="1" type="noConversion"/>
  </si>
  <si>
    <t>운영배당 지급</t>
    <phoneticPr fontId="1" type="noConversion"/>
  </si>
  <si>
    <t>청산배당 지급</t>
    <phoneticPr fontId="1" type="noConversion"/>
  </si>
  <si>
    <t>현금의 변동</t>
    <phoneticPr fontId="1" type="noConversion"/>
  </si>
  <si>
    <t>기초의 현금</t>
    <phoneticPr fontId="1" type="noConversion"/>
  </si>
  <si>
    <t>기말의 현금</t>
    <phoneticPr fontId="1" type="noConversion"/>
  </si>
  <si>
    <t>배당일 여부</t>
    <phoneticPr fontId="1" type="noConversion"/>
  </si>
  <si>
    <t>자산 매각 가정</t>
    <phoneticPr fontId="18" type="noConversion"/>
  </si>
  <si>
    <t>N+1 NOI</t>
    <phoneticPr fontId="1" type="noConversion"/>
  </si>
  <si>
    <t>Exit Cap Rate</t>
    <phoneticPr fontId="1" type="noConversion"/>
  </si>
  <si>
    <t>Init. Cap Rate</t>
    <phoneticPr fontId="1" type="noConversion"/>
  </si>
  <si>
    <t>매각차익 x</t>
    <phoneticPr fontId="1" type="noConversion"/>
  </si>
  <si>
    <t>NIY</t>
    <phoneticPr fontId="1" type="noConversion"/>
  </si>
  <si>
    <t>매각가</t>
    <phoneticPr fontId="1" type="noConversion"/>
  </si>
  <si>
    <t>매각현금흐름</t>
    <phoneticPr fontId="1" type="noConversion"/>
  </si>
  <si>
    <t>매각현금흐름</t>
    <phoneticPr fontId="1" type="noConversion"/>
  </si>
  <si>
    <t>대출금</t>
    <phoneticPr fontId="1" type="noConversion"/>
  </si>
  <si>
    <t>(*) 매각현금흐름 상세</t>
    <phoneticPr fontId="1" type="noConversion"/>
  </si>
  <si>
    <t>4.1. K-REF CF (EUR, 헷지 전)</t>
    <phoneticPr fontId="1" type="noConversion"/>
  </si>
  <si>
    <t>운영 CF</t>
    <phoneticPr fontId="1" type="noConversion"/>
  </si>
  <si>
    <t>총 CF</t>
    <phoneticPr fontId="1" type="noConversion"/>
  </si>
  <si>
    <t>'CF(M)'!</t>
    <phoneticPr fontId="1" type="noConversion"/>
  </si>
  <si>
    <t>운영 CoC</t>
    <phoneticPr fontId="1" type="noConversion"/>
  </si>
  <si>
    <t>운영 CoC</t>
    <phoneticPr fontId="1" type="noConversion"/>
  </si>
  <si>
    <t>운영 CF</t>
    <phoneticPr fontId="1" type="noConversion"/>
  </si>
  <si>
    <t>총 CF</t>
    <phoneticPr fontId="1" type="noConversion"/>
  </si>
  <si>
    <t>운영 CoC</t>
    <phoneticPr fontId="1" type="noConversion"/>
  </si>
  <si>
    <t>운영 CF</t>
    <phoneticPr fontId="1" type="noConversion"/>
  </si>
  <si>
    <t>총 CF</t>
    <phoneticPr fontId="1" type="noConversion"/>
  </si>
  <si>
    <t>K-REF (헷지전)</t>
    <phoneticPr fontId="1" type="noConversion"/>
  </si>
  <si>
    <t>K-REF (헷지후)</t>
    <phoneticPr fontId="1" type="noConversion"/>
  </si>
  <si>
    <t>총 CoC</t>
    <phoneticPr fontId="1" type="noConversion"/>
  </si>
  <si>
    <t>CoC</t>
    <phoneticPr fontId="0" type="Hiragana"/>
  </si>
  <si>
    <t>IRR</t>
    <phoneticPr fontId="0" type="Hiragana"/>
  </si>
  <si>
    <t>제외</t>
    <phoneticPr fontId="0" type="Hiragana"/>
  </si>
  <si>
    <t>포함</t>
    <phoneticPr fontId="0" type="Hiragana"/>
  </si>
  <si>
    <t>포함</t>
    <phoneticPr fontId="0" type="Hiragana"/>
  </si>
  <si>
    <t xml:space="preserve"> </t>
    <phoneticPr fontId="1" type="noConversion"/>
  </si>
  <si>
    <t>헷지 가정</t>
    <phoneticPr fontId="18" type="noConversion"/>
  </si>
  <si>
    <t>원금</t>
    <phoneticPr fontId="1" type="noConversion"/>
  </si>
  <si>
    <t>배당</t>
    <phoneticPr fontId="1" type="noConversion"/>
  </si>
  <si>
    <t>(*) 헷지 프리미엄 계산</t>
    <phoneticPr fontId="1" type="noConversion"/>
  </si>
  <si>
    <t>헷지대상(€)</t>
    <phoneticPr fontId="1" type="noConversion"/>
  </si>
  <si>
    <t>헷지금액</t>
    <phoneticPr fontId="1" type="noConversion"/>
  </si>
  <si>
    <t>합계</t>
    <phoneticPr fontId="1" type="noConversion"/>
  </si>
  <si>
    <t>순현금흐름</t>
    <phoneticPr fontId="1" type="noConversion"/>
  </si>
  <si>
    <t>청산배당(매각차익)</t>
    <phoneticPr fontId="1" type="noConversion"/>
  </si>
  <si>
    <t>K-REF 귀속 CF</t>
    <phoneticPr fontId="1" type="noConversion"/>
  </si>
  <si>
    <t>(단위: €)</t>
    <phoneticPr fontId="1" type="noConversion"/>
  </si>
  <si>
    <t>K-REF 청산배당 = A&amp;R 계산 매각차익</t>
    <phoneticPr fontId="1" type="noConversion"/>
  </si>
  <si>
    <t>개시일 Cash 잔여액</t>
    <phoneticPr fontId="1" type="noConversion"/>
  </si>
  <si>
    <t>종료일 Cash 잔여액</t>
    <phoneticPr fontId="1" type="noConversion"/>
  </si>
  <si>
    <t>합계/평균</t>
    <phoneticPr fontId="0" type="Hiragana"/>
  </si>
  <si>
    <t>배당</t>
    <phoneticPr fontId="0" type="Hiragana"/>
  </si>
  <si>
    <t>구분</t>
    <phoneticPr fontId="1" type="noConversion"/>
  </si>
  <si>
    <t>구분</t>
    <phoneticPr fontId="1" type="noConversion"/>
  </si>
  <si>
    <t>헷지 전</t>
    <phoneticPr fontId="1" type="noConversion"/>
  </si>
  <si>
    <t>헷지 후</t>
    <phoneticPr fontId="1" type="noConversion"/>
  </si>
  <si>
    <t xml:space="preserve"> 총 배당</t>
    <phoneticPr fontId="0" type="Hiragana"/>
  </si>
  <si>
    <t>매각차익</t>
    <phoneticPr fontId="0" type="Hiragana"/>
  </si>
  <si>
    <t>4.2. K-REF CF (EUR, 헷지 후)</t>
    <phoneticPr fontId="1" type="noConversion"/>
  </si>
  <si>
    <t>4.3. K-REF CF (KRW'000, 헷지 후)</t>
    <phoneticPr fontId="1" type="noConversion"/>
  </si>
  <si>
    <t>매각차익(손)</t>
    <phoneticPr fontId="1" type="noConversion"/>
  </si>
  <si>
    <t>Interest Rate</t>
    <phoneticPr fontId="1" type="noConversion"/>
  </si>
  <si>
    <t>LuxCo 운영배당 = K-REF 수취 배당</t>
  </si>
  <si>
    <t>LuxCo 청산배당 = A&amp;R 계산 매각차익</t>
  </si>
  <si>
    <t>배당액의</t>
    <phoneticPr fontId="1" type="noConversion"/>
  </si>
  <si>
    <t>외국납부세액 공제</t>
    <phoneticPr fontId="1" type="noConversion"/>
  </si>
  <si>
    <t>하기</t>
    <phoneticPr fontId="1" type="noConversion"/>
  </si>
  <si>
    <t>2.1. 외국납부세액환급</t>
    <phoneticPr fontId="1" type="noConversion"/>
  </si>
  <si>
    <t>총소득금액(세전)</t>
    <phoneticPr fontId="1" type="noConversion"/>
  </si>
  <si>
    <t>국외소득금액(세전)</t>
    <phoneticPr fontId="1" type="noConversion"/>
  </si>
  <si>
    <t>b. 국외소득금액 x 14%</t>
    <phoneticPr fontId="1" type="noConversion"/>
  </si>
  <si>
    <t>운영배당 및 SHL 이자</t>
    <phoneticPr fontId="1" type="noConversion"/>
  </si>
  <si>
    <t>프리미엄</t>
    <phoneticPr fontId="1" type="noConversion"/>
  </si>
  <si>
    <t>(청산배당)</t>
    <phoneticPr fontId="1" type="noConversion"/>
  </si>
  <si>
    <t>(설정액 기준)</t>
    <phoneticPr fontId="1" type="noConversion"/>
  </si>
  <si>
    <t>2. K-REF (헷지 후, 설정액 기준)</t>
    <phoneticPr fontId="18" type="noConversion"/>
  </si>
  <si>
    <t>CoC Yield (설정액 기준)</t>
    <phoneticPr fontId="1" type="noConversion"/>
  </si>
  <si>
    <t>CoC (설정)</t>
    <phoneticPr fontId="0" type="Hiragana"/>
  </si>
  <si>
    <t>매각가 x</t>
    <phoneticPr fontId="1" type="noConversion"/>
  </si>
  <si>
    <t>기초</t>
    <phoneticPr fontId="1" type="noConversion"/>
  </si>
  <si>
    <t>기말</t>
    <phoneticPr fontId="1" type="noConversion"/>
  </si>
  <si>
    <t>순이익</t>
    <phoneticPr fontId="1" type="noConversion"/>
  </si>
  <si>
    <t>2.1 배당가능이익 계산</t>
    <phoneticPr fontId="1" type="noConversion"/>
  </si>
  <si>
    <t>부대손익</t>
    <phoneticPr fontId="1" type="noConversion"/>
  </si>
  <si>
    <t>매각 부대비용(수익)</t>
    <phoneticPr fontId="1" type="noConversion"/>
  </si>
  <si>
    <t>DSCR (NOI / 이자비용)</t>
    <phoneticPr fontId="1" type="noConversion"/>
  </si>
  <si>
    <t>Debt Yield (NOI / 대출원금)</t>
    <phoneticPr fontId="1" type="noConversion"/>
  </si>
  <si>
    <t>N+1 NOI</t>
    <phoneticPr fontId="1" type="noConversion"/>
  </si>
  <si>
    <t>CRS</t>
    <phoneticPr fontId="1" type="noConversion"/>
  </si>
  <si>
    <t>헷지빙법</t>
    <phoneticPr fontId="1" type="noConversion"/>
  </si>
  <si>
    <t>FWD</t>
    <phoneticPr fontId="1" type="noConversion"/>
  </si>
  <si>
    <t>환급액 = Min(a, b) x c</t>
    <phoneticPr fontId="1" type="noConversion"/>
  </si>
  <si>
    <t>c. 환급비율 = 총소득금액 / 국외소득금액 (최소 0, 최대 1)</t>
    <phoneticPr fontId="1" type="noConversion"/>
  </si>
  <si>
    <t xml:space="preserve">97 Avenue Pierre Brossolette, Montrouge, France </t>
    <phoneticPr fontId="18" type="noConversion"/>
  </si>
  <si>
    <t>ILAT</t>
    <phoneticPr fontId="1" type="noConversion"/>
  </si>
  <si>
    <t>1. PropCo</t>
    <phoneticPr fontId="1" type="noConversion"/>
  </si>
  <si>
    <t>2. HoldCo</t>
    <phoneticPr fontId="1" type="noConversion"/>
  </si>
  <si>
    <t>Ratio</t>
    <phoneticPr fontId="1" type="noConversion"/>
  </si>
  <si>
    <t>지급 월 여부</t>
    <phoneticPr fontId="1" type="noConversion"/>
  </si>
  <si>
    <t>기초</t>
    <phoneticPr fontId="1" type="noConversion"/>
  </si>
  <si>
    <t>증가</t>
    <phoneticPr fontId="1" type="noConversion"/>
  </si>
  <si>
    <t>감소</t>
    <phoneticPr fontId="1" type="noConversion"/>
  </si>
  <si>
    <t>기말</t>
    <phoneticPr fontId="1" type="noConversion"/>
  </si>
  <si>
    <t>2. PropCo CF (EUR)</t>
    <phoneticPr fontId="1" type="noConversion"/>
  </si>
  <si>
    <t>2.1 PropCo IS (EUR)</t>
    <phoneticPr fontId="1" type="noConversion"/>
  </si>
  <si>
    <t>NI</t>
    <phoneticPr fontId="1" type="noConversion"/>
  </si>
  <si>
    <t>임대료 정산</t>
    <phoneticPr fontId="1" type="noConversion"/>
  </si>
  <si>
    <t>임대료 지급기간</t>
    <phoneticPr fontId="1" type="noConversion"/>
  </si>
  <si>
    <t>연임대료 적용기간</t>
    <phoneticPr fontId="1" type="noConversion"/>
  </si>
  <si>
    <t>배당</t>
    <phoneticPr fontId="1" type="noConversion"/>
  </si>
  <si>
    <t>SHL 이자</t>
    <phoneticPr fontId="1" type="noConversion"/>
  </si>
  <si>
    <t>3. HoldCo CF (EUR)</t>
    <phoneticPr fontId="1" type="noConversion"/>
  </si>
  <si>
    <t>ProCo 운영배당</t>
    <phoneticPr fontId="1" type="noConversion"/>
  </si>
  <si>
    <t>PropCo 지분매각</t>
    <phoneticPr fontId="1" type="noConversion"/>
  </si>
  <si>
    <t>PropCo SHL이자</t>
    <phoneticPr fontId="1" type="noConversion"/>
  </si>
  <si>
    <t>HoldCo 운영배당</t>
    <phoneticPr fontId="1" type="noConversion"/>
  </si>
  <si>
    <t>HoldCo 운영배당 원천징수</t>
    <phoneticPr fontId="1" type="noConversion"/>
  </si>
  <si>
    <t>a. 외국납부세액</t>
    <phoneticPr fontId="1" type="noConversion"/>
  </si>
  <si>
    <t>유형자산 취득</t>
    <phoneticPr fontId="1" type="noConversion"/>
  </si>
  <si>
    <t>취득부대비용 (PropCo)</t>
    <phoneticPr fontId="1" type="noConversion"/>
  </si>
  <si>
    <t>유형자산 처분</t>
    <phoneticPr fontId="1" type="noConversion"/>
  </si>
  <si>
    <t>처분부대비용 (PropCo)</t>
    <phoneticPr fontId="1" type="noConversion"/>
  </si>
  <si>
    <t>처분부대비용 (HoldCo)</t>
    <phoneticPr fontId="1" type="noConversion"/>
  </si>
  <si>
    <t>취득부대비용 (HoldCo)</t>
    <phoneticPr fontId="1" type="noConversion"/>
  </si>
  <si>
    <t>PropCo</t>
    <phoneticPr fontId="1" type="noConversion"/>
  </si>
  <si>
    <t>HoldCo</t>
    <phoneticPr fontId="1" type="noConversion"/>
  </si>
  <si>
    <t xml:space="preserve">K-REF - 외국납부세액공제 </t>
    <phoneticPr fontId="1" type="noConversion"/>
  </si>
  <si>
    <t>K-REF - 매각차익원천징수</t>
    <phoneticPr fontId="1" type="noConversion"/>
  </si>
  <si>
    <t>취득부대비용 (K-REF)</t>
    <phoneticPr fontId="1" type="noConversion"/>
  </si>
  <si>
    <t>처분부대비용 (K-REF)</t>
    <phoneticPr fontId="1" type="noConversion"/>
  </si>
  <si>
    <t>PropCo</t>
    <phoneticPr fontId="1" type="noConversion"/>
  </si>
  <si>
    <t>HoldCo</t>
    <phoneticPr fontId="1" type="noConversion"/>
  </si>
  <si>
    <t>(*) Forward quote</t>
    <phoneticPr fontId="18" type="noConversion"/>
  </si>
  <si>
    <t>Tenor</t>
  </si>
  <si>
    <t>Date</t>
  </si>
  <si>
    <t>Swap Point</t>
  </si>
  <si>
    <t>Fwd Rate</t>
    <phoneticPr fontId="18" type="noConversion"/>
  </si>
  <si>
    <t>Premium</t>
    <phoneticPr fontId="18" type="noConversion"/>
  </si>
  <si>
    <t>Spot</t>
  </si>
  <si>
    <t>(*) CRS quote</t>
    <phoneticPr fontId="18" type="noConversion"/>
  </si>
  <si>
    <t>기간</t>
    <phoneticPr fontId="18" type="noConversion"/>
  </si>
  <si>
    <t>헷지비율</t>
    <phoneticPr fontId="18" type="noConversion"/>
  </si>
  <si>
    <t>외화이자</t>
    <phoneticPr fontId="18" type="noConversion"/>
  </si>
  <si>
    <t>원화이자</t>
    <phoneticPr fontId="18" type="noConversion"/>
  </si>
  <si>
    <t>프리미엄</t>
    <phoneticPr fontId="18" type="noConversion"/>
  </si>
  <si>
    <t>3Y</t>
    <phoneticPr fontId="18" type="noConversion"/>
  </si>
  <si>
    <t>3Y</t>
    <phoneticPr fontId="18" type="noConversion"/>
  </si>
  <si>
    <t>배당</t>
    <phoneticPr fontId="18" type="noConversion"/>
  </si>
  <si>
    <t>헷지대상배당액</t>
    <phoneticPr fontId="1" type="noConversion"/>
  </si>
  <si>
    <t>FWD 원금 프리미엄</t>
    <phoneticPr fontId="1" type="noConversion"/>
  </si>
  <si>
    <t>FWD 배당 프리미엄</t>
    <phoneticPr fontId="1" type="noConversion"/>
  </si>
  <si>
    <t>FWD 배당헷지 대상액</t>
    <phoneticPr fontId="1" type="noConversion"/>
  </si>
  <si>
    <t>FWD 프리미엄</t>
    <phoneticPr fontId="1" type="noConversion"/>
  </si>
  <si>
    <t>CRS 배당 프리미엄</t>
    <phoneticPr fontId="1" type="noConversion"/>
  </si>
  <si>
    <t>외화이자</t>
    <phoneticPr fontId="1" type="noConversion"/>
  </si>
  <si>
    <t>외화이자율</t>
    <phoneticPr fontId="1" type="noConversion"/>
  </si>
  <si>
    <t>원화이자율</t>
    <phoneticPr fontId="1" type="noConversion"/>
  </si>
  <si>
    <t>원화이자</t>
    <phoneticPr fontId="1" type="noConversion"/>
  </si>
  <si>
    <t>(단위: €)</t>
    <phoneticPr fontId="1" type="noConversion"/>
  </si>
  <si>
    <r>
      <t>EUR(</t>
    </r>
    <r>
      <rPr>
        <sz val="8"/>
        <color theme="1"/>
        <rFont val="맑은 고딕"/>
        <family val="3"/>
        <charset val="129"/>
      </rPr>
      <t>€</t>
    </r>
    <r>
      <rPr>
        <sz val="8"/>
        <color theme="1"/>
        <rFont val="맑은 고딕"/>
        <family val="3"/>
        <charset val="129"/>
        <scheme val="minor"/>
      </rPr>
      <t>)</t>
    </r>
    <phoneticPr fontId="1" type="noConversion"/>
  </si>
  <si>
    <t>연이자(€)</t>
    <phoneticPr fontId="1" type="noConversion"/>
  </si>
  <si>
    <r>
      <t>EUR(</t>
    </r>
    <r>
      <rPr>
        <sz val="8"/>
        <color theme="1"/>
        <rFont val="맑은 고딕"/>
        <family val="3"/>
        <charset val="129"/>
      </rPr>
      <t>€</t>
    </r>
    <r>
      <rPr>
        <sz val="8"/>
        <color theme="1"/>
        <rFont val="맑은 고딕"/>
        <family val="3"/>
        <charset val="129"/>
        <scheme val="minor"/>
      </rPr>
      <t>)</t>
    </r>
    <phoneticPr fontId="1" type="noConversion"/>
  </si>
  <si>
    <t>헷지프리미엄</t>
    <phoneticPr fontId="1" type="noConversion"/>
  </si>
  <si>
    <t>6M~5Y</t>
    <phoneticPr fontId="18" type="noConversion"/>
  </si>
  <si>
    <t>K-REF</t>
    <phoneticPr fontId="1" type="noConversion"/>
  </si>
  <si>
    <t>3. HoldCo 원천징수</t>
    <phoneticPr fontId="1" type="noConversion"/>
  </si>
  <si>
    <t>1. PropCo &amp; HoldCo</t>
    <phoneticPr fontId="1" type="noConversion"/>
  </si>
  <si>
    <t>Rental Income</t>
    <phoneticPr fontId="1" type="noConversion"/>
  </si>
  <si>
    <t>Project Azur</t>
    <phoneticPr fontId="18" type="noConversion"/>
  </si>
  <si>
    <t>계약기간</t>
    <phoneticPr fontId="1" type="noConversion"/>
  </si>
  <si>
    <t>(*) 배당 15%, SHL이자 0%</t>
    <phoneticPr fontId="1" type="noConversion"/>
  </si>
  <si>
    <t xml:space="preserve">Park Azur </t>
    <phoneticPr fontId="18" type="noConversion"/>
  </si>
  <si>
    <t>헷지비율</t>
    <phoneticPr fontId="1" type="noConversion"/>
  </si>
  <si>
    <t>가격조정</t>
    <phoneticPr fontId="1" type="noConversion"/>
  </si>
  <si>
    <t>담보차입금</t>
    <phoneticPr fontId="1" type="noConversion"/>
  </si>
  <si>
    <t>주주차입금 이자지급</t>
  </si>
  <si>
    <t>주주차입금 차입</t>
  </si>
  <si>
    <t>주주차입금 상환</t>
  </si>
  <si>
    <t>주주차입금</t>
    <phoneticPr fontId="1" type="noConversion"/>
  </si>
  <si>
    <t>자본금</t>
    <phoneticPr fontId="1" type="noConversion"/>
  </si>
  <si>
    <t>자본금</t>
    <phoneticPr fontId="1" type="noConversion"/>
  </si>
  <si>
    <t>자본금 납입</t>
  </si>
  <si>
    <t>자본금 납입</t>
    <phoneticPr fontId="1" type="noConversion"/>
  </si>
  <si>
    <t>자본금 반환</t>
  </si>
  <si>
    <t>자본금 반환</t>
    <phoneticPr fontId="1" type="noConversion"/>
  </si>
  <si>
    <t>담보차입금 차입</t>
  </si>
  <si>
    <t>담보차입금 상환</t>
  </si>
  <si>
    <t>자본금 납입</t>
    <phoneticPr fontId="1" type="noConversion"/>
  </si>
  <si>
    <t>PropCo 지분취득</t>
    <phoneticPr fontId="1" type="noConversion"/>
  </si>
  <si>
    <t>HoldCo 지분취득</t>
    <phoneticPr fontId="1" type="noConversion"/>
  </si>
  <si>
    <t>PropCo 주주차입금 대여</t>
    <phoneticPr fontId="1" type="noConversion"/>
  </si>
  <si>
    <t>PropCo 주주차입금 회수</t>
    <phoneticPr fontId="1" type="noConversion"/>
  </si>
  <si>
    <t>HoldCo 지분매각</t>
    <phoneticPr fontId="1" type="noConversion"/>
  </si>
  <si>
    <t>PropCo - 매각부대비용 (고정비)</t>
    <phoneticPr fontId="1" type="noConversion"/>
  </si>
  <si>
    <t>PropCo - 매각부대비용 (비율)</t>
    <phoneticPr fontId="1" type="noConversion"/>
  </si>
  <si>
    <t>Rent x</t>
    <phoneticPr fontId="1" type="noConversion"/>
  </si>
  <si>
    <t>부동산 거래세(RETT)</t>
  </si>
  <si>
    <t>실사비용(공증비용 포함)</t>
  </si>
  <si>
    <t>매입보수</t>
  </si>
  <si>
    <t>대출주선수수료</t>
  </si>
  <si>
    <t>부대비용예비비</t>
    <phoneticPr fontId="1" type="noConversion"/>
  </si>
  <si>
    <t>총액인수 수수료(or 선취 판매 수수료)</t>
  </si>
  <si>
    <t>실사비용</t>
  </si>
  <si>
    <t>투자금액 x</t>
    <phoneticPr fontId="1" type="noConversion"/>
  </si>
  <si>
    <t>매각차익 x</t>
    <phoneticPr fontId="1" type="noConversion"/>
  </si>
  <si>
    <t>-</t>
    <phoneticPr fontId="1" type="noConversion"/>
  </si>
  <si>
    <t>* quote 받은 후 업데이트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</si>
  <si>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</si>
  <si>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</si>
  <si>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</si>
  <si>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유보금 (PropCo)</t>
    <phoneticPr fontId="1" type="noConversion"/>
  </si>
  <si>
    <t>매입가</t>
    <phoneticPr fontId="1" type="noConversion"/>
  </si>
  <si>
    <t>매입가(조정) x</t>
    <phoneticPr fontId="1" type="noConversion"/>
  </si>
  <si>
    <t>SPV Setup Cost</t>
    <phoneticPr fontId="1" type="noConversion"/>
  </si>
  <si>
    <t>자문수수료</t>
    <phoneticPr fontId="1" type="noConversion"/>
  </si>
  <si>
    <t>-</t>
    <phoneticPr fontId="1" type="noConversion"/>
  </si>
  <si>
    <t>PM fee</t>
    <phoneticPr fontId="1" type="noConversion"/>
  </si>
  <si>
    <t>FM fee</t>
    <phoneticPr fontId="1" type="noConversion"/>
  </si>
  <si>
    <t>Debt service</t>
    <phoneticPr fontId="1" type="noConversion"/>
  </si>
  <si>
    <t>2.2 REF Running cost</t>
    <phoneticPr fontId="1" type="noConversion"/>
  </si>
  <si>
    <t>운용보수(신탁, 사무관리 포함)</t>
  </si>
  <si>
    <t>신탁 및 사무관리</t>
  </si>
  <si>
    <t>판매수수료</t>
  </si>
  <si>
    <t>SPV Running Costs</t>
    <phoneticPr fontId="1" type="noConversion"/>
  </si>
  <si>
    <t>3.1 REF Running cost</t>
    <phoneticPr fontId="1" type="noConversion"/>
  </si>
  <si>
    <t>K-REF - 매각보수(성과)</t>
    <phoneticPr fontId="1" type="noConversion"/>
  </si>
  <si>
    <t>K-REF - 매각비용</t>
    <phoneticPr fontId="1" type="noConversion"/>
  </si>
  <si>
    <t>SPPICAV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</si>
</sst>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7">
    <numFmt numFmtId="176" formatCode="_(* #,##0_);_(* \(#,##0\);_(* &quot;-&quot;_);_(@_)"/>
    <numFmt numFmtId="177" formatCode="_(&quot;₩&quot;* #,##0.00_);_(&quot;₩&quot;* \(#,##0.00\);_(&quot;₩&quot;* &quot;-&quot;??_);_(@_)"/>
    <numFmt numFmtId="178" formatCode="_(* #,##0.00_);_(* \(#,##0.00\);_(* &quot;-&quot;??_);_(@_)"/>
    <numFmt numFmtId="179" formatCode="0.0%\ "/>
    <numFmt numFmtId="180" formatCode="#,##0_);[Red]\(#,##0\);\-_)"/>
    <numFmt numFmtId="181" formatCode="#,##0&quot;년차&quot;_);[Red]\-#,##0&quot;년차&quot;_)"/>
    <numFmt numFmtId="182" formatCode="yyyy\-mm\-dd"/>
    <numFmt numFmtId="183" formatCode="0.00%\ "/>
    <numFmt numFmtId="184" formatCode="0.000%\ "/>
    <numFmt numFmtId="185" formatCode="_(&quot;$&quot;* #,##0.00_);_(&quot;$&quot;* \(#,##0.00\);_(&quot;$&quot;* &quot;-&quot;??_);_(@_)"/>
    <numFmt numFmtId="186" formatCode="_(* #,##0_);_(* \(#,##0\);_(* &quot;-&quot;??_);_(@_)"/>
    <numFmt numFmtId="187" formatCode="0.0%"/>
    <numFmt numFmtId="188" formatCode="0.000%"/>
    <numFmt numFmtId="189" formatCode="_(* #,##0_);_(* \(#,##0\);_(* &quot;-&quot;?_);_(@_)"/>
    <numFmt numFmtId="190" formatCode="_(* #,##0.0_);_(* \(#,##0.0\);_(* &quot;-&quot;?_);_(@_)"/>
    <numFmt numFmtId="191" formatCode="_(* #,##0.00_);_(* \(#,##0.00\);_(* &quot;-&quot;?_);_(@_)"/>
    <numFmt numFmtId="192" formatCode="00000"/>
    <numFmt numFmtId="193" formatCode="0\ &quot; Loan Term (Years)&quot;"/>
    <numFmt numFmtId="194" formatCode="_(* #,##0.0000_);_(* \(#,##0.0000\);_(* &quot;-&quot;?_);_(@_)"/>
    <numFmt numFmtId="195" formatCode="#"/>
    <numFmt numFmtId="196" formatCode="General\K"/>
    <numFmt numFmtId="197" formatCode="_-* #,##0.00\ [$€-1]_-;\-* #,##0.00\ [$€-1]_-;_-* &quot;-&quot;??\ [$€-1]_-"/>
    <numFmt numFmtId="198" formatCode="_-[$£-809]* #,##0.00_-;\-[$£-809]* #,##0.00_-;_-[$£-809]* &quot;-&quot;??_-;_-@_-"/>
    <numFmt numFmtId="199" formatCode="_-[$$-409]* #,##0.00_ ;_-[$$-409]* \-#,##0.00\ ;_-[$$-409]* &quot;-&quot;??_ ;_-@_ "/>
    <numFmt numFmtId="200" formatCode="#,##0&quot;개월&quot;_);[Red]\-#,##0&quot;개월&quot;_)"/>
    <numFmt numFmtId="201" formatCode="#,##0&quot;원&quot;_);[Red]\-#,##0&quot;원&quot;_)"/>
    <numFmt numFmtId="202" formatCode="###0&quot;년&quot;_)"/>
    <numFmt numFmtId="203" formatCode="#,##0&quot;기&quot;_);[Red]\-#,##0&quot;기&quot;_)"/>
    <numFmt numFmtId="204" formatCode="#,##0&quot;일&quot;_);[Red]\-#,##0&quot;일&quot;_)"/>
    <numFmt numFmtId="205" formatCode="#,##0&quot;안&quot;_);[Red]\-#,##0&quot;안&quot;_)"/>
    <numFmt numFmtId="206" formatCode="#,##0&quot;월&quot;_);[Red]\-#,##0&quot;월&quot;_)"/>
    <numFmt numFmtId="207" formatCode="#,##0&quot;반기&quot;_);[Red]\-#,##0&quot;반기&quot;_)"/>
    <numFmt numFmtId="208" formatCode="#,##0&quot;분기&quot;_);[Red]\-#,##0&quot;분기&quot;_)"/>
    <numFmt numFmtId="209" formatCode="0.00000000000000%"/>
    <numFmt numFmtId="210" formatCode="#,##0_);\(#,##0\);\-_)"/>
    <numFmt numFmtId="211" formatCode="_-@"/>
    <numFmt numFmtId="212" formatCode="#,##0&quot;㎡&quot;_);[Red]\-#,##0&quot;㎡&quot;_)"/>
    <numFmt numFmtId="213" formatCode="_-[$€-2]\ * #,##0.00_-;\-[$€-2]\ * #,##0.00_-;_-[$€-2]\ * &quot;-&quot;??_-;_-@_-"/>
    <numFmt numFmtId="214" formatCode="0%\ "/>
    <numFmt numFmtId="215" formatCode="#,##0.00_);[Red]\(#,##0.00\);\-_)\ "/>
    <numFmt numFmtId="216" formatCode="#,##0.00_);[Red]\(#,##0.00\);\-_)"/>
    <numFmt numFmtId="217" formatCode="0.0000000000000000%"/>
    <numFmt numFmtId="218" formatCode="_ * #,##0_ ;_ * \-#,##0_ ;_ * &quot;-&quot;_ ;_ @_ "/>
    <numFmt numFmtId="219" formatCode="[$-409]mmm\.\ d\,\ yyyy;@"/>
    <numFmt numFmtId="220" formatCode="0.0000%"/>
    <numFmt numFmtId="221" formatCode="#,##0.00_);\(#,##0.00\);\-_)"/>
    <numFmt numFmtId="222" formatCode="#,##0&quot;M&quot;_);[Red]\-#,##0&quot;M&quot;_)"/>
  </numFmts>
  <fonts count="56">
    <font>
      <sz val="9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8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color indexed="9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u val="double"/>
      <sz val="12"/>
      <name val="Arial"/>
      <family val="2"/>
    </font>
    <font>
      <b/>
      <i/>
      <u/>
      <sz val="12"/>
      <name val="Arial"/>
      <family val="2"/>
    </font>
    <font>
      <sz val="8"/>
      <color indexed="63"/>
      <name val="Arial"/>
      <family val="2"/>
    </font>
    <font>
      <sz val="11"/>
      <color indexed="8"/>
      <name val="Calibri"/>
      <family val="2"/>
    </font>
    <font>
      <sz val="11"/>
      <color theme="1"/>
      <name val="맑은 고딕"/>
      <family val="2"/>
      <scheme val="minor"/>
    </font>
    <font>
      <sz val="9"/>
      <color rgb="FF646464"/>
      <name val="맑은 고딕"/>
      <family val="3"/>
      <charset val="129"/>
    </font>
    <font>
      <sz val="8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8"/>
      <color theme="1"/>
      <name val="맑은 고딕"/>
      <family val="3"/>
      <charset val="129"/>
      <scheme val="major"/>
    </font>
    <font>
      <sz val="8"/>
      <color rgb="FFF04C3E"/>
      <name val="맑은 고딕"/>
      <family val="3"/>
      <charset val="129"/>
      <scheme val="minor"/>
    </font>
    <font>
      <i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</font>
    <font>
      <sz val="8"/>
      <color theme="0"/>
      <name val="맑은 고딕"/>
      <family val="2"/>
      <charset val="129"/>
      <scheme val="minor"/>
    </font>
    <font>
      <sz val="9"/>
      <color rgb="FF333333"/>
      <name val="맑은 고딕"/>
      <family val="3"/>
      <charset val="129"/>
    </font>
    <font>
      <b/>
      <sz val="9"/>
      <color rgb="FFFFFFFF"/>
      <name val="맑은 고딕"/>
      <family val="3"/>
      <charset val="129"/>
    </font>
    <font>
      <sz val="9"/>
      <color rgb="FF333333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10"/>
      <color rgb="FF1F497D"/>
      <name val="맑은 고딕"/>
      <family val="3"/>
      <charset val="129"/>
    </font>
    <font>
      <b/>
      <sz val="10"/>
      <color rgb="FF1F497D"/>
      <name val="맑은 고딕"/>
      <family val="3"/>
      <charset val="129"/>
    </font>
    <font>
      <u/>
      <sz val="9"/>
      <color theme="10"/>
      <name val="나눔고딕"/>
      <family val="3"/>
      <charset val="129"/>
    </font>
    <font>
      <sz val="10"/>
      <color theme="1"/>
      <name val="Arial"/>
      <family val="2"/>
    </font>
    <font>
      <b/>
      <sz val="8"/>
      <color theme="0"/>
      <name val="맑은 고딕"/>
      <family val="3"/>
      <charset val="129"/>
      <scheme val="minor"/>
    </font>
    <font>
      <sz val="8"/>
      <color theme="0"/>
      <name val="맑은 고딕"/>
      <family val="3"/>
      <charset val="129"/>
      <scheme val="minor"/>
    </font>
    <font>
      <sz val="8"/>
      <color theme="8"/>
      <name val="맑은 고딕"/>
      <family val="3"/>
      <charset val="129"/>
      <scheme val="minor"/>
    </font>
    <font>
      <b/>
      <sz val="8"/>
      <color theme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u/>
      <sz val="11"/>
      <color indexed="12"/>
      <name val="맑은 고딕"/>
      <family val="3"/>
      <charset val="129"/>
    </font>
    <font>
      <sz val="12"/>
      <name val="바탕체"/>
      <family val="1"/>
      <charset val="129"/>
    </font>
    <font>
      <sz val="10"/>
      <color theme="1"/>
      <name val="맑은 고딕"/>
      <family val="2"/>
      <charset val="129"/>
    </font>
    <font>
      <sz val="11"/>
      <name val="가는각진제목체"/>
      <family val="1"/>
      <charset val="129"/>
    </font>
    <font>
      <sz val="10"/>
      <name val="±¼¸²A¼"/>
      <family val="3"/>
      <charset val="129"/>
    </font>
    <font>
      <sz val="11"/>
      <name val="ＭＳ Ｐゴシック"/>
      <family val="2"/>
      <charset val="128"/>
    </font>
    <font>
      <sz val="11"/>
      <name val="돋움"/>
      <family val="2"/>
      <charset val="129"/>
    </font>
    <font>
      <sz val="8"/>
      <color rgb="FF646464"/>
      <name val="맑은 고딕"/>
      <family val="3"/>
      <charset val="129"/>
      <scheme val="minor"/>
    </font>
    <font>
      <b/>
      <sz val="8"/>
      <color theme="8"/>
      <name val="맑은 고딕"/>
      <family val="3"/>
      <charset val="129"/>
    </font>
  </fonts>
  <fills count="2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lightGray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9">
    <xf numFmtId="0" fontId="0" fillId="0" borderId="0" applyNumberFormat="0" applyFont="0" applyFill="0" applyBorder="0" applyAlignment="0" applyProtection="0">
      <alignment vertical="center"/>
    </xf>
    <xf numFmtId="0" fontId="2" fillId="0" borderId="0" applyBorder="0"/>
    <xf numFmtId="189" fontId="4" fillId="4" borderId="0" applyBorder="0">
      <protection locked="0"/>
    </xf>
    <xf numFmtId="189" fontId="4" fillId="0" borderId="0" applyBorder="0"/>
    <xf numFmtId="189" fontId="4" fillId="5" borderId="0">
      <alignment vertical="center"/>
      <protection locked="0"/>
    </xf>
    <xf numFmtId="189" fontId="2" fillId="4" borderId="0" applyBorder="0">
      <protection locked="0"/>
    </xf>
    <xf numFmtId="189" fontId="2" fillId="0" borderId="0" applyBorder="0"/>
    <xf numFmtId="189" fontId="4" fillId="4" borderId="2">
      <protection locked="0"/>
    </xf>
    <xf numFmtId="189" fontId="4" fillId="0" borderId="2"/>
    <xf numFmtId="189" fontId="4" fillId="5" borderId="2">
      <protection locked="0"/>
    </xf>
    <xf numFmtId="189" fontId="2" fillId="5" borderId="0" applyBorder="0">
      <protection locked="0"/>
    </xf>
    <xf numFmtId="190" fontId="4" fillId="4" borderId="0" applyBorder="0">
      <protection locked="0"/>
    </xf>
    <xf numFmtId="190" fontId="4" fillId="0" borderId="0" applyBorder="0"/>
    <xf numFmtId="190" fontId="4" fillId="5" borderId="0" applyFill="0">
      <protection locked="0"/>
    </xf>
    <xf numFmtId="190" fontId="2" fillId="4" borderId="0" applyBorder="0">
      <protection locked="0"/>
    </xf>
    <xf numFmtId="190" fontId="2" fillId="0" borderId="0" applyBorder="0"/>
    <xf numFmtId="190" fontId="4" fillId="4" borderId="2">
      <protection locked="0"/>
    </xf>
    <xf numFmtId="190" fontId="4" fillId="0" borderId="2"/>
    <xf numFmtId="190" fontId="4" fillId="5" borderId="2">
      <protection locked="0"/>
    </xf>
    <xf numFmtId="190" fontId="2" fillId="5" borderId="0" applyBorder="0">
      <protection locked="0"/>
    </xf>
    <xf numFmtId="191" fontId="4" fillId="4" borderId="0" applyBorder="0">
      <protection locked="0"/>
    </xf>
    <xf numFmtId="191" fontId="4" fillId="0" borderId="0" applyBorder="0"/>
    <xf numFmtId="191" fontId="4" fillId="5" borderId="0" applyBorder="0">
      <protection locked="0"/>
    </xf>
    <xf numFmtId="191" fontId="2" fillId="4" borderId="0" applyBorder="0">
      <protection locked="0"/>
    </xf>
    <xf numFmtId="191" fontId="2" fillId="0" borderId="0" applyBorder="0"/>
    <xf numFmtId="191" fontId="4" fillId="4" borderId="2">
      <protection locked="0"/>
    </xf>
    <xf numFmtId="191" fontId="4" fillId="0" borderId="2"/>
    <xf numFmtId="191" fontId="2" fillId="5" borderId="0" applyBorder="0">
      <protection locked="0"/>
    </xf>
    <xf numFmtId="191" fontId="4" fillId="5" borderId="2">
      <protection locked="0"/>
    </xf>
    <xf numFmtId="194" fontId="4" fillId="0" borderId="0" applyBorder="0"/>
    <xf numFmtId="194" fontId="2" fillId="4" borderId="4" applyBorder="0">
      <protection locked="0"/>
    </xf>
    <xf numFmtId="196" fontId="2" fillId="0" borderId="0" applyBorder="0"/>
    <xf numFmtId="196" fontId="2" fillId="0" borderId="0" applyBorder="0"/>
    <xf numFmtId="196" fontId="2" fillId="0" borderId="0" applyBorder="0"/>
    <xf numFmtId="196" fontId="2" fillId="0" borderId="0" applyBorder="0"/>
    <xf numFmtId="196" fontId="2" fillId="0" borderId="0" applyBorder="0"/>
    <xf numFmtId="196" fontId="2" fillId="5" borderId="0" applyBorder="0">
      <protection locked="0"/>
    </xf>
    <xf numFmtId="9" fontId="4" fillId="4" borderId="0" applyBorder="0">
      <protection locked="0"/>
    </xf>
    <xf numFmtId="9" fontId="4" fillId="0" borderId="0" applyBorder="0"/>
    <xf numFmtId="9" fontId="4" fillId="5" borderId="0" applyBorder="0">
      <protection locked="0"/>
    </xf>
    <xf numFmtId="9" fontId="2" fillId="4" borderId="0" applyBorder="0">
      <protection locked="0"/>
    </xf>
    <xf numFmtId="9" fontId="2" fillId="0" borderId="0" applyBorder="0"/>
    <xf numFmtId="9" fontId="4" fillId="4" borderId="2">
      <protection locked="0"/>
    </xf>
    <xf numFmtId="9" fontId="4" fillId="0" borderId="2"/>
    <xf numFmtId="9" fontId="4" fillId="5" borderId="2">
      <protection locked="0"/>
    </xf>
    <xf numFmtId="9" fontId="2" fillId="5" borderId="0" applyBorder="0">
      <protection locked="0"/>
    </xf>
    <xf numFmtId="187" fontId="4" fillId="4" borderId="0" applyBorder="0">
      <protection locked="0"/>
    </xf>
    <xf numFmtId="187" fontId="4" fillId="0" borderId="0" applyBorder="0"/>
    <xf numFmtId="187" fontId="4" fillId="5" borderId="0" applyBorder="0">
      <protection locked="0"/>
    </xf>
    <xf numFmtId="187" fontId="2" fillId="4" borderId="0" applyBorder="0">
      <protection locked="0"/>
    </xf>
    <xf numFmtId="187" fontId="2" fillId="0" borderId="0" applyBorder="0"/>
    <xf numFmtId="187" fontId="4" fillId="4" borderId="2">
      <protection locked="0"/>
    </xf>
    <xf numFmtId="187" fontId="4" fillId="0" borderId="2"/>
    <xf numFmtId="187" fontId="4" fillId="5" borderId="2">
      <protection locked="0"/>
    </xf>
    <xf numFmtId="187" fontId="2" fillId="5" borderId="0" applyBorder="0">
      <protection locked="0"/>
    </xf>
    <xf numFmtId="10" fontId="4" fillId="4" borderId="0" applyBorder="0">
      <protection locked="0"/>
    </xf>
    <xf numFmtId="10" fontId="4" fillId="0" borderId="0" applyBorder="0"/>
    <xf numFmtId="10" fontId="4" fillId="5" borderId="0">
      <protection locked="0"/>
    </xf>
    <xf numFmtId="10" fontId="2" fillId="4" borderId="0" applyBorder="0">
      <protection locked="0"/>
    </xf>
    <xf numFmtId="10" fontId="2" fillId="0" borderId="0" applyBorder="0"/>
    <xf numFmtId="10" fontId="4" fillId="4" borderId="2">
      <protection locked="0"/>
    </xf>
    <xf numFmtId="10" fontId="4" fillId="0" borderId="2"/>
    <xf numFmtId="10" fontId="4" fillId="5" borderId="2">
      <protection locked="0"/>
    </xf>
    <xf numFmtId="10" fontId="2" fillId="5" borderId="0" applyBorder="0">
      <protection locked="0"/>
    </xf>
    <xf numFmtId="188" fontId="4" fillId="4" borderId="0" applyBorder="0">
      <protection locked="0"/>
    </xf>
    <xf numFmtId="188" fontId="4" fillId="0" borderId="0" applyBorder="0"/>
    <xf numFmtId="188" fontId="4" fillId="5" borderId="0" applyBorder="0">
      <protection locked="0"/>
    </xf>
    <xf numFmtId="188" fontId="2" fillId="4" borderId="0" applyBorder="0">
      <protection locked="0"/>
    </xf>
    <xf numFmtId="188" fontId="2" fillId="0" borderId="0" applyBorder="0"/>
    <xf numFmtId="188" fontId="4" fillId="4" borderId="2">
      <protection locked="0"/>
    </xf>
    <xf numFmtId="188" fontId="4" fillId="0" borderId="2"/>
    <xf numFmtId="188" fontId="4" fillId="5" borderId="2">
      <protection locked="0"/>
    </xf>
    <xf numFmtId="188" fontId="2" fillId="5" borderId="0" applyBorder="0">
      <protection locked="0"/>
    </xf>
    <xf numFmtId="178" fontId="2" fillId="4" borderId="5">
      <protection locked="0"/>
    </xf>
    <xf numFmtId="0" fontId="2" fillId="6" borderId="0">
      <protection hidden="1"/>
    </xf>
    <xf numFmtId="189" fontId="4" fillId="4" borderId="5">
      <protection locked="0"/>
    </xf>
    <xf numFmtId="178" fontId="2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4" fontId="4" fillId="4" borderId="0" applyBorder="0">
      <alignment horizontal="center"/>
      <protection locked="0"/>
    </xf>
    <xf numFmtId="0" fontId="3" fillId="0" borderId="0" applyFont="0" applyFill="0" applyBorder="0" applyAlignment="0" applyProtection="0"/>
    <xf numFmtId="0" fontId="2" fillId="5" borderId="0">
      <protection locked="0"/>
    </xf>
    <xf numFmtId="0" fontId="13" fillId="7" borderId="0" applyBorder="0">
      <protection hidden="1"/>
    </xf>
    <xf numFmtId="0" fontId="8" fillId="8" borderId="0">
      <protection hidden="1"/>
    </xf>
    <xf numFmtId="38" fontId="7" fillId="0" borderId="0"/>
    <xf numFmtId="0" fontId="15" fillId="0" borderId="0"/>
    <xf numFmtId="0" fontId="2" fillId="0" borderId="0" applyBorder="0"/>
    <xf numFmtId="186" fontId="2" fillId="5" borderId="0" applyFill="0" applyBorder="0"/>
    <xf numFmtId="9" fontId="2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2" fillId="0" borderId="0"/>
    <xf numFmtId="193" fontId="4" fillId="4" borderId="6" applyBorder="0">
      <alignment horizontal="center"/>
      <protection locked="0"/>
    </xf>
    <xf numFmtId="195" fontId="4" fillId="4" borderId="0" applyBorder="0">
      <alignment horizontal="center"/>
      <protection locked="0"/>
    </xf>
    <xf numFmtId="195" fontId="4" fillId="0" borderId="6" applyBorder="0">
      <alignment horizontal="center"/>
    </xf>
    <xf numFmtId="0" fontId="5" fillId="0" borderId="1" applyBorder="0">
      <alignment horizontal="center"/>
    </xf>
    <xf numFmtId="0" fontId="4" fillId="5" borderId="5" applyBorder="0">
      <alignment horizontal="center" vertical="center"/>
      <protection locked="0"/>
    </xf>
    <xf numFmtId="0" fontId="2" fillId="4" borderId="0" applyBorder="0">
      <alignment horizontal="center"/>
      <protection locked="0"/>
    </xf>
    <xf numFmtId="0" fontId="4" fillId="9" borderId="2" applyBorder="0">
      <alignment horizontal="center" wrapText="1"/>
    </xf>
    <xf numFmtId="0" fontId="4" fillId="4" borderId="1">
      <alignment horizontal="center"/>
      <protection locked="0"/>
    </xf>
    <xf numFmtId="0" fontId="4" fillId="0" borderId="1">
      <alignment horizontal="center"/>
    </xf>
    <xf numFmtId="0" fontId="4" fillId="5" borderId="1">
      <alignment horizontal="center"/>
      <protection locked="0"/>
    </xf>
    <xf numFmtId="195" fontId="2" fillId="0" borderId="0" applyBorder="0">
      <alignment horizontal="center"/>
    </xf>
    <xf numFmtId="0" fontId="4" fillId="4" borderId="2">
      <alignment horizontal="center"/>
      <protection locked="0"/>
    </xf>
    <xf numFmtId="0" fontId="4" fillId="0" borderId="2">
      <alignment horizontal="center"/>
    </xf>
    <xf numFmtId="0" fontId="4" fillId="5" borderId="2">
      <alignment horizontal="center"/>
      <protection locked="0"/>
    </xf>
    <xf numFmtId="0" fontId="2" fillId="5" borderId="0" applyBorder="0">
      <alignment horizontal="center"/>
      <protection locked="0"/>
    </xf>
    <xf numFmtId="0" fontId="4" fillId="0" borderId="0" applyBorder="0">
      <alignment horizontal="center" wrapText="1"/>
    </xf>
    <xf numFmtId="195" fontId="2" fillId="4" borderId="0">
      <alignment horizontal="left" vertical="top" wrapText="1"/>
      <protection locked="0"/>
    </xf>
    <xf numFmtId="195" fontId="2" fillId="5" borderId="0">
      <alignment horizontal="left" vertical="top" wrapText="1"/>
      <protection locked="0"/>
    </xf>
    <xf numFmtId="195" fontId="10" fillId="0" borderId="0" applyBorder="0">
      <alignment horizontal="left"/>
    </xf>
    <xf numFmtId="0" fontId="11" fillId="0" borderId="0" applyBorder="0">
      <alignment horizontal="left"/>
    </xf>
    <xf numFmtId="0" fontId="6" fillId="0" borderId="7" applyBorder="0">
      <alignment horizontal="left" vertical="center"/>
    </xf>
    <xf numFmtId="0" fontId="8" fillId="0" borderId="0">
      <protection hidden="1"/>
    </xf>
    <xf numFmtId="0" fontId="4" fillId="4" borderId="0" applyBorder="0">
      <alignment horizontal="left"/>
      <protection locked="0"/>
    </xf>
    <xf numFmtId="0" fontId="4" fillId="0" borderId="0">
      <alignment horizontal="left" vertical="top"/>
    </xf>
    <xf numFmtId="0" fontId="4" fillId="5" borderId="0" applyBorder="0">
      <alignment horizontal="left"/>
      <protection locked="0"/>
    </xf>
    <xf numFmtId="0" fontId="2" fillId="4" borderId="0" applyBorder="0">
      <alignment horizontal="left"/>
      <protection locked="0"/>
    </xf>
    <xf numFmtId="0" fontId="4" fillId="9" borderId="2">
      <alignment horizontal="left"/>
    </xf>
    <xf numFmtId="0" fontId="4" fillId="4" borderId="1">
      <alignment horizontal="left"/>
      <protection locked="0"/>
    </xf>
    <xf numFmtId="0" fontId="4" fillId="0" borderId="0">
      <alignment horizontal="left"/>
    </xf>
    <xf numFmtId="0" fontId="4" fillId="5" borderId="1">
      <alignment horizontal="left"/>
      <protection locked="0"/>
    </xf>
    <xf numFmtId="195" fontId="2" fillId="0" borderId="7" applyBorder="0">
      <alignment horizontal="left"/>
    </xf>
    <xf numFmtId="0" fontId="4" fillId="4" borderId="2">
      <alignment horizontal="left"/>
      <protection locked="0"/>
    </xf>
    <xf numFmtId="0" fontId="4" fillId="0" borderId="2">
      <alignment horizontal="left"/>
    </xf>
    <xf numFmtId="0" fontId="4" fillId="5" borderId="2">
      <alignment horizontal="left"/>
      <protection locked="0"/>
    </xf>
    <xf numFmtId="195" fontId="2" fillId="5" borderId="0" applyBorder="0">
      <alignment horizontal="left"/>
      <protection locked="0"/>
    </xf>
    <xf numFmtId="195" fontId="2" fillId="5" borderId="0">
      <alignment horizontal="left" vertical="top" wrapText="1"/>
      <protection locked="0"/>
    </xf>
    <xf numFmtId="0" fontId="4" fillId="4" borderId="0" applyBorder="0">
      <alignment horizontal="right"/>
      <protection locked="0"/>
    </xf>
    <xf numFmtId="0" fontId="4" fillId="0" borderId="0" applyBorder="0">
      <alignment horizontal="right"/>
    </xf>
    <xf numFmtId="0" fontId="2" fillId="0" borderId="0"/>
    <xf numFmtId="0" fontId="4" fillId="5" borderId="0" applyBorder="0">
      <alignment horizontal="right"/>
      <protection locked="0"/>
    </xf>
    <xf numFmtId="0" fontId="2" fillId="4" borderId="0" applyBorder="0">
      <alignment horizontal="right"/>
      <protection locked="0"/>
    </xf>
    <xf numFmtId="0" fontId="4" fillId="9" borderId="2">
      <alignment horizontal="right"/>
    </xf>
    <xf numFmtId="0" fontId="4" fillId="4" borderId="1">
      <alignment horizontal="right"/>
      <protection locked="0"/>
    </xf>
    <xf numFmtId="0" fontId="4" fillId="0" borderId="1">
      <alignment horizontal="right"/>
    </xf>
    <xf numFmtId="0" fontId="4" fillId="5" borderId="1">
      <alignment horizontal="right"/>
      <protection locked="0"/>
    </xf>
    <xf numFmtId="0" fontId="2" fillId="0" borderId="0" applyBorder="0">
      <alignment horizontal="right"/>
    </xf>
    <xf numFmtId="0" fontId="4" fillId="4" borderId="2">
      <alignment horizontal="right"/>
      <protection locked="0"/>
    </xf>
    <xf numFmtId="0" fontId="4" fillId="0" borderId="2">
      <alignment horizontal="right"/>
    </xf>
    <xf numFmtId="0" fontId="4" fillId="5" borderId="2">
      <alignment horizontal="right"/>
      <protection locked="0"/>
    </xf>
    <xf numFmtId="0" fontId="2" fillId="5" borderId="0" applyBorder="0">
      <alignment horizontal="right"/>
      <protection locked="0"/>
    </xf>
    <xf numFmtId="192" fontId="2" fillId="5" borderId="0" applyBorder="0">
      <alignment horizontal="center"/>
      <protection locked="0"/>
    </xf>
    <xf numFmtId="197" fontId="9" fillId="10" borderId="0"/>
    <xf numFmtId="0" fontId="2" fillId="4" borderId="0">
      <alignment wrapText="1"/>
      <protection locked="0"/>
    </xf>
    <xf numFmtId="0" fontId="17" fillId="0" borderId="0" applyNumberFormat="0" applyFont="0" applyFill="0" applyBorder="0" applyAlignment="0" applyProtection="0">
      <alignment vertical="center"/>
    </xf>
    <xf numFmtId="0" fontId="22" fillId="0" borderId="0">
      <alignment vertical="center"/>
    </xf>
    <xf numFmtId="0" fontId="28" fillId="13" borderId="22" applyNumberFormat="0">
      <alignment vertical="center"/>
    </xf>
    <xf numFmtId="10" fontId="16" fillId="12" borderId="23" applyNumberFormat="0">
      <alignment vertical="center"/>
    </xf>
    <xf numFmtId="211" fontId="28" fillId="12" borderId="0" applyNumberFormat="0">
      <alignment vertical="center"/>
    </xf>
    <xf numFmtId="0" fontId="29" fillId="14" borderId="22" applyNumberFormat="0">
      <alignment horizontal="center" vertical="center" readingOrder="1"/>
    </xf>
    <xf numFmtId="0" fontId="30" fillId="12" borderId="24" applyNumberFormat="0" applyAlignment="0">
      <alignment vertical="center"/>
    </xf>
    <xf numFmtId="0" fontId="31" fillId="13" borderId="0" applyNumberFormat="0">
      <alignment vertical="center" readingOrder="1"/>
    </xf>
    <xf numFmtId="0" fontId="34" fillId="0" borderId="0" applyNumberFormat="0" applyFill="0" applyBorder="0" applyAlignment="0" applyProtection="0">
      <alignment vertical="center"/>
    </xf>
    <xf numFmtId="0" fontId="35" fillId="0" borderId="0"/>
    <xf numFmtId="177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15" fillId="0" borderId="0"/>
    <xf numFmtId="9" fontId="15" fillId="0" borderId="0" applyFont="0" applyFill="0" applyBorder="0" applyAlignment="0" applyProtection="0"/>
    <xf numFmtId="0" fontId="40" fillId="0" borderId="0">
      <alignment vertical="center"/>
    </xf>
    <xf numFmtId="9" fontId="40" fillId="0" borderId="0" applyFont="0" applyFill="0" applyBorder="0" applyAlignment="0" applyProtection="0">
      <alignment vertical="center"/>
    </xf>
    <xf numFmtId="0" fontId="14" fillId="0" borderId="0" applyFill="0" applyProtection="0"/>
    <xf numFmtId="0" fontId="44" fillId="0" borderId="0">
      <alignment vertical="center"/>
    </xf>
    <xf numFmtId="176" fontId="44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0" fontId="45" fillId="0" borderId="0"/>
    <xf numFmtId="9" fontId="35" fillId="0" borderId="0" applyFont="0" applyFill="0" applyBorder="0" applyAlignment="0" applyProtection="0">
      <alignment vertical="center"/>
    </xf>
    <xf numFmtId="176" fontId="35" fillId="0" borderId="0" applyFont="0" applyFill="0" applyBorder="0" applyAlignment="0" applyProtection="0">
      <alignment vertical="center"/>
    </xf>
    <xf numFmtId="176" fontId="45" fillId="0" borderId="0" applyFont="0" applyFill="0" applyBorder="0" applyAlignment="0" applyProtection="0">
      <alignment vertical="center"/>
    </xf>
    <xf numFmtId="176" fontId="45" fillId="0" borderId="0" applyFont="0" applyFill="0" applyBorder="0" applyAlignment="0" applyProtection="0">
      <alignment vertical="center"/>
    </xf>
    <xf numFmtId="176" fontId="45" fillId="0" borderId="0" applyFont="0" applyFill="0" applyBorder="0" applyAlignment="0" applyProtection="0"/>
    <xf numFmtId="176" fontId="44" fillId="0" borderId="0" applyFont="0" applyFill="0" applyBorder="0" applyAlignment="0" applyProtection="0">
      <alignment vertical="center"/>
    </xf>
    <xf numFmtId="176" fontId="46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0" borderId="0" applyNumberFormat="0" applyFill="0" applyBorder="0" applyAlignment="0" applyProtection="0">
      <alignment vertical="top"/>
      <protection locked="0"/>
    </xf>
    <xf numFmtId="0" fontId="40" fillId="0" borderId="0">
      <alignment vertical="center"/>
    </xf>
    <xf numFmtId="176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218" fontId="48" fillId="0" borderId="0" applyFont="0" applyFill="0" applyBorder="0" applyAlignment="0" applyProtection="0"/>
    <xf numFmtId="0" fontId="48" fillId="0" borderId="0"/>
    <xf numFmtId="176" fontId="44" fillId="0" borderId="0" applyFont="0" applyFill="0" applyBorder="0" applyAlignment="0" applyProtection="0">
      <alignment vertical="center"/>
    </xf>
    <xf numFmtId="0" fontId="44" fillId="0" borderId="0">
      <alignment vertical="center"/>
    </xf>
    <xf numFmtId="0" fontId="40" fillId="0" borderId="0">
      <alignment vertical="center"/>
    </xf>
    <xf numFmtId="176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176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0" fontId="49" fillId="0" borderId="0">
      <alignment vertical="center"/>
    </xf>
    <xf numFmtId="176" fontId="45" fillId="0" borderId="0" applyFont="0" applyFill="0" applyBorder="0" applyAlignment="0" applyProtection="0"/>
    <xf numFmtId="176" fontId="45" fillId="0" borderId="0" applyFont="0" applyFill="0" applyBorder="0" applyAlignment="0" applyProtection="0">
      <alignment vertical="center"/>
    </xf>
    <xf numFmtId="9" fontId="45" fillId="0" borderId="0" applyFont="0" applyFill="0" applyBorder="0" applyAlignment="0" applyProtection="0">
      <alignment vertical="center"/>
    </xf>
    <xf numFmtId="176" fontId="49" fillId="0" borderId="0" applyFont="0" applyFill="0" applyBorder="0" applyAlignment="0" applyProtection="0">
      <alignment vertical="center"/>
    </xf>
    <xf numFmtId="176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5" fillId="0" borderId="0">
      <alignment vertical="center"/>
    </xf>
    <xf numFmtId="176" fontId="45" fillId="0" borderId="0" applyFont="0" applyFill="0" applyBorder="0" applyAlignment="0" applyProtection="0">
      <alignment vertical="center"/>
    </xf>
    <xf numFmtId="0" fontId="51" fillId="0" borderId="0">
      <protection locked="0"/>
    </xf>
    <xf numFmtId="0" fontId="45" fillId="0" borderId="0"/>
    <xf numFmtId="0" fontId="52" fillId="0" borderId="0"/>
    <xf numFmtId="0" fontId="45" fillId="0" borderId="0">
      <alignment vertical="center"/>
    </xf>
    <xf numFmtId="176" fontId="45" fillId="0" borderId="0" applyFont="0" applyFill="0" applyBorder="0" applyAlignment="0" applyProtection="0">
      <alignment vertical="center"/>
    </xf>
    <xf numFmtId="0" fontId="51" fillId="0" borderId="0">
      <protection locked="0"/>
    </xf>
    <xf numFmtId="9" fontId="40" fillId="0" borderId="0" applyFont="0" applyFill="0" applyBorder="0" applyAlignment="0" applyProtection="0">
      <alignment vertical="center"/>
    </xf>
    <xf numFmtId="0" fontId="9" fillId="0" borderId="0"/>
    <xf numFmtId="0" fontId="40" fillId="0" borderId="0">
      <alignment vertical="center"/>
    </xf>
    <xf numFmtId="176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176" fontId="40" fillId="0" borderId="0" applyFont="0" applyFill="0" applyBorder="0" applyAlignment="0" applyProtection="0">
      <alignment vertical="center"/>
    </xf>
    <xf numFmtId="176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0" fontId="40" fillId="0" borderId="0"/>
    <xf numFmtId="176" fontId="40" fillId="0" borderId="0" applyFont="0" applyFill="0" applyBorder="0" applyAlignment="0" applyProtection="0"/>
    <xf numFmtId="178" fontId="40" fillId="0" borderId="0" applyFont="0" applyFill="0" applyBorder="0" applyAlignment="0" applyProtection="0"/>
    <xf numFmtId="0" fontId="40" fillId="0" borderId="0">
      <alignment vertical="center"/>
    </xf>
    <xf numFmtId="176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176" fontId="45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0" fontId="40" fillId="0" borderId="0">
      <alignment vertical="center"/>
    </xf>
    <xf numFmtId="176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0" fontId="35" fillId="0" borderId="0"/>
    <xf numFmtId="40" fontId="9" fillId="0" borderId="0" applyFont="0" applyFill="0" applyBorder="0" applyAlignment="0" applyProtection="0"/>
    <xf numFmtId="176" fontId="4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/>
    <xf numFmtId="0" fontId="53" fillId="0" borderId="0">
      <alignment vertical="center"/>
    </xf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45" fillId="0" borderId="0"/>
    <xf numFmtId="176" fontId="9" fillId="0" borderId="0" applyFont="0" applyFill="0" applyBorder="0" applyAlignment="0" applyProtection="0"/>
    <xf numFmtId="9" fontId="45" fillId="0" borderId="0" applyFont="0" applyFill="0" applyBorder="0" applyAlignment="0" applyProtection="0"/>
    <xf numFmtId="176" fontId="40" fillId="0" borderId="0" applyFont="0" applyFill="0" applyBorder="0" applyAlignment="0" applyProtection="0">
      <alignment vertical="center"/>
    </xf>
    <xf numFmtId="0" fontId="45" fillId="0" borderId="0">
      <alignment vertical="center"/>
    </xf>
    <xf numFmtId="219" fontId="45" fillId="0" borderId="0">
      <alignment vertical="center"/>
    </xf>
    <xf numFmtId="219" fontId="45" fillId="0" borderId="0">
      <alignment vertical="center"/>
    </xf>
    <xf numFmtId="176" fontId="9" fillId="0" borderId="0" applyFont="0" applyFill="0" applyBorder="0" applyAlignment="0" applyProtection="0"/>
    <xf numFmtId="0" fontId="40" fillId="0" borderId="0">
      <alignment vertical="center"/>
    </xf>
    <xf numFmtId="176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178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78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178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40" fillId="0" borderId="0">
      <alignment vertical="center"/>
    </xf>
    <xf numFmtId="176" fontId="40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178" fontId="9" fillId="0" borderId="0" applyFont="0" applyFill="0" applyBorder="0" applyAlignment="0" applyProtection="0"/>
    <xf numFmtId="9" fontId="14" fillId="0" borderId="0" applyFont="0" applyFill="0" applyBorder="0" applyAlignment="0" applyProtection="0"/>
    <xf numFmtId="176" fontId="9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9" fillId="0" borderId="0" applyFont="0" applyFill="0" applyBorder="0" applyAlignment="0" applyProtection="0"/>
    <xf numFmtId="176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176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0" fontId="15" fillId="0" borderId="0"/>
    <xf numFmtId="9" fontId="40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/>
    <xf numFmtId="0" fontId="40" fillId="0" borderId="0">
      <alignment vertical="center"/>
    </xf>
    <xf numFmtId="176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176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176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176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176" fontId="40" fillId="0" borderId="0" applyFont="0" applyFill="0" applyBorder="0" applyAlignment="0" applyProtection="0">
      <alignment vertical="center"/>
    </xf>
    <xf numFmtId="176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0" fontId="40" fillId="0" borderId="0"/>
    <xf numFmtId="176" fontId="40" fillId="0" borderId="0" applyFont="0" applyFill="0" applyBorder="0" applyAlignment="0" applyProtection="0"/>
    <xf numFmtId="178" fontId="40" fillId="0" borderId="0" applyFont="0" applyFill="0" applyBorder="0" applyAlignment="0" applyProtection="0"/>
    <xf numFmtId="0" fontId="40" fillId="0" borderId="0">
      <alignment vertical="center"/>
    </xf>
    <xf numFmtId="176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176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176" fontId="40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176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176" fontId="40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176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176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176" fontId="44" fillId="0" borderId="0" applyFont="0" applyFill="0" applyBorder="0" applyAlignment="0" applyProtection="0">
      <alignment vertical="center"/>
    </xf>
    <xf numFmtId="176" fontId="35" fillId="0" borderId="0" applyFont="0" applyFill="0" applyBorder="0" applyAlignment="0" applyProtection="0">
      <alignment vertical="center"/>
    </xf>
    <xf numFmtId="176" fontId="45" fillId="0" borderId="0" applyFont="0" applyFill="0" applyBorder="0" applyAlignment="0" applyProtection="0">
      <alignment vertical="center"/>
    </xf>
    <xf numFmtId="176" fontId="45" fillId="0" borderId="0" applyFont="0" applyFill="0" applyBorder="0" applyAlignment="0" applyProtection="0">
      <alignment vertical="center"/>
    </xf>
    <xf numFmtId="176" fontId="45" fillId="0" borderId="0" applyFont="0" applyFill="0" applyBorder="0" applyAlignment="0" applyProtection="0"/>
    <xf numFmtId="176" fontId="44" fillId="0" borderId="0" applyFont="0" applyFill="0" applyBorder="0" applyAlignment="0" applyProtection="0">
      <alignment vertical="center"/>
    </xf>
    <xf numFmtId="176" fontId="46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176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176" fontId="44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176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176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176" fontId="45" fillId="0" borderId="0" applyFont="0" applyFill="0" applyBorder="0" applyAlignment="0" applyProtection="0">
      <alignment vertical="center"/>
    </xf>
    <xf numFmtId="176" fontId="49" fillId="0" borderId="0" applyFont="0" applyFill="0" applyBorder="0" applyAlignment="0" applyProtection="0">
      <alignment vertical="center"/>
    </xf>
    <xf numFmtId="176" fontId="50" fillId="0" borderId="0" applyFont="0" applyFill="0" applyBorder="0" applyAlignment="0" applyProtection="0"/>
    <xf numFmtId="176" fontId="45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176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176" fontId="40" fillId="0" borderId="0" applyFont="0" applyFill="0" applyBorder="0" applyAlignment="0" applyProtection="0">
      <alignment vertical="center"/>
    </xf>
    <xf numFmtId="176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0" fontId="40" fillId="0" borderId="0"/>
    <xf numFmtId="176" fontId="40" fillId="0" borderId="0" applyFont="0" applyFill="0" applyBorder="0" applyAlignment="0" applyProtection="0"/>
    <xf numFmtId="178" fontId="40" fillId="0" borderId="0" applyFont="0" applyFill="0" applyBorder="0" applyAlignment="0" applyProtection="0"/>
    <xf numFmtId="0" fontId="40" fillId="0" borderId="0">
      <alignment vertical="center"/>
    </xf>
    <xf numFmtId="176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176" fontId="4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176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176" fontId="45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/>
    <xf numFmtId="176" fontId="40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/>
    <xf numFmtId="0" fontId="40" fillId="0" borderId="0">
      <alignment vertical="center"/>
    </xf>
    <xf numFmtId="176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/>
    <xf numFmtId="178" fontId="9" fillId="0" borderId="0" applyFont="0" applyFill="0" applyBorder="0" applyAlignment="0" applyProtection="0"/>
    <xf numFmtId="178" fontId="9" fillId="0" borderId="0" applyFont="0" applyFill="0" applyBorder="0" applyAlignment="0" applyProtection="0"/>
    <xf numFmtId="0" fontId="40" fillId="0" borderId="0">
      <alignment vertical="center"/>
    </xf>
    <xf numFmtId="176" fontId="40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/>
    <xf numFmtId="176" fontId="9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176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176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/>
    <xf numFmtId="0" fontId="40" fillId="0" borderId="0">
      <alignment vertical="center"/>
    </xf>
    <xf numFmtId="176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176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176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176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176" fontId="40" fillId="0" borderId="0" applyFont="0" applyFill="0" applyBorder="0" applyAlignment="0" applyProtection="0">
      <alignment vertical="center"/>
    </xf>
    <xf numFmtId="176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0" fontId="40" fillId="0" borderId="0"/>
    <xf numFmtId="176" fontId="40" fillId="0" borderId="0" applyFont="0" applyFill="0" applyBorder="0" applyAlignment="0" applyProtection="0"/>
    <xf numFmtId="178" fontId="40" fillId="0" borderId="0" applyFont="0" applyFill="0" applyBorder="0" applyAlignment="0" applyProtection="0"/>
    <xf numFmtId="0" fontId="40" fillId="0" borderId="0">
      <alignment vertical="center"/>
    </xf>
    <xf numFmtId="176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176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176" fontId="40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176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176" fontId="40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176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176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176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0" fontId="15" fillId="0" borderId="0"/>
    <xf numFmtId="0" fontId="40" fillId="0" borderId="0">
      <alignment vertical="center"/>
    </xf>
    <xf numFmtId="9" fontId="15" fillId="0" borderId="0" applyFon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176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</cellStyleXfs>
  <cellXfs count="384">
    <xf numFmtId="0" fontId="0" fillId="0" borderId="0" xfId="0">
      <alignment vertical="center"/>
    </xf>
    <xf numFmtId="183" fontId="0" fillId="0" borderId="0" xfId="0" applyNumberFormat="1">
      <alignment vertical="center"/>
    </xf>
    <xf numFmtId="0" fontId="0" fillId="0" borderId="0" xfId="0">
      <alignment vertical="center"/>
    </xf>
    <xf numFmtId="0" fontId="19" fillId="0" borderId="0" xfId="152" applyFont="1">
      <alignment vertical="center"/>
    </xf>
    <xf numFmtId="0" fontId="19" fillId="0" borderId="11" xfId="152" applyFont="1" applyBorder="1">
      <alignment vertical="center"/>
    </xf>
    <xf numFmtId="0" fontId="19" fillId="0" borderId="0" xfId="152" applyFont="1" applyBorder="1">
      <alignment vertical="center"/>
    </xf>
    <xf numFmtId="0" fontId="19" fillId="0" borderId="12" xfId="152" applyFont="1" applyBorder="1">
      <alignment vertical="center"/>
    </xf>
    <xf numFmtId="0" fontId="17" fillId="0" borderId="11" xfId="152" applyBorder="1">
      <alignment vertical="center"/>
    </xf>
    <xf numFmtId="0" fontId="20" fillId="0" borderId="11" xfId="152" applyFont="1" applyBorder="1">
      <alignment vertical="center"/>
    </xf>
    <xf numFmtId="0" fontId="19" fillId="0" borderId="2" xfId="152" applyFont="1" applyBorder="1">
      <alignment vertical="center"/>
    </xf>
    <xf numFmtId="0" fontId="19" fillId="0" borderId="2" xfId="152" applyFont="1" applyBorder="1" applyAlignment="1">
      <alignment horizontal="center" vertical="center"/>
    </xf>
    <xf numFmtId="0" fontId="19" fillId="0" borderId="13" xfId="152" applyFont="1" applyBorder="1" applyAlignment="1">
      <alignment horizontal="center" vertical="center"/>
    </xf>
    <xf numFmtId="0" fontId="21" fillId="0" borderId="0" xfId="152" quotePrefix="1" applyFont="1" applyBorder="1" applyAlignment="1">
      <alignment horizontal="center" vertical="center"/>
    </xf>
    <xf numFmtId="0" fontId="19" fillId="0" borderId="0" xfId="152" applyFont="1" applyBorder="1" applyAlignment="1">
      <alignment horizontal="right" vertical="center"/>
    </xf>
    <xf numFmtId="183" fontId="19" fillId="0" borderId="0" xfId="152" applyNumberFormat="1" applyFont="1" applyBorder="1">
      <alignment vertical="center"/>
    </xf>
    <xf numFmtId="0" fontId="19" fillId="0" borderId="1" xfId="152" applyFont="1" applyBorder="1">
      <alignment vertical="center"/>
    </xf>
    <xf numFmtId="0" fontId="19" fillId="0" borderId="0" xfId="152" applyFont="1" applyFill="1" applyBorder="1">
      <alignment vertical="center"/>
    </xf>
    <xf numFmtId="180" fontId="17" fillId="0" borderId="0" xfId="152" applyNumberFormat="1" applyBorder="1">
      <alignment vertical="center"/>
    </xf>
    <xf numFmtId="200" fontId="19" fillId="0" borderId="12" xfId="152" applyNumberFormat="1" applyFont="1" applyBorder="1">
      <alignment vertical="center"/>
    </xf>
    <xf numFmtId="0" fontId="19" fillId="0" borderId="1" xfId="152" applyFont="1" applyFill="1" applyBorder="1">
      <alignment vertical="center"/>
    </xf>
    <xf numFmtId="0" fontId="19" fillId="0" borderId="11" xfId="152" applyFont="1" applyFill="1" applyBorder="1">
      <alignment vertical="center"/>
    </xf>
    <xf numFmtId="0" fontId="19" fillId="0" borderId="3" xfId="152" applyFont="1" applyBorder="1">
      <alignment vertical="center"/>
    </xf>
    <xf numFmtId="0" fontId="19" fillId="0" borderId="3" xfId="152" applyFont="1" applyFill="1" applyBorder="1">
      <alignment vertical="center"/>
    </xf>
    <xf numFmtId="180" fontId="17" fillId="0" borderId="0" xfId="152" applyNumberFormat="1" applyFill="1" applyBorder="1">
      <alignment vertical="center"/>
    </xf>
    <xf numFmtId="180" fontId="19" fillId="0" borderId="0" xfId="152" applyNumberFormat="1" applyFont="1" applyBorder="1">
      <alignment vertical="center"/>
    </xf>
    <xf numFmtId="180" fontId="19" fillId="0" borderId="12" xfId="152" applyNumberFormat="1" applyFont="1" applyBorder="1">
      <alignment vertical="center"/>
    </xf>
    <xf numFmtId="183" fontId="19" fillId="0" borderId="12" xfId="152" applyNumberFormat="1" applyFont="1" applyFill="1" applyBorder="1">
      <alignment vertical="center"/>
    </xf>
    <xf numFmtId="184" fontId="19" fillId="0" borderId="0" xfId="152" applyNumberFormat="1" applyFont="1" applyBorder="1">
      <alignment vertical="center"/>
    </xf>
    <xf numFmtId="0" fontId="19" fillId="0" borderId="11" xfId="152" applyFont="1" applyBorder="1" applyAlignment="1">
      <alignment horizontal="left" vertical="center" indent="1"/>
    </xf>
    <xf numFmtId="0" fontId="17" fillId="0" borderId="11" xfId="152" applyFill="1" applyBorder="1">
      <alignment vertical="center"/>
    </xf>
    <xf numFmtId="0" fontId="19" fillId="0" borderId="11" xfId="152" applyFont="1" applyFill="1" applyBorder="1" applyAlignment="1">
      <alignment horizontal="left" vertical="center" indent="1"/>
    </xf>
    <xf numFmtId="0" fontId="17" fillId="0" borderId="11" xfId="152" applyFont="1" applyFill="1" applyBorder="1">
      <alignment vertical="center"/>
    </xf>
    <xf numFmtId="0" fontId="20" fillId="0" borderId="11" xfId="152" applyFont="1" applyBorder="1" applyAlignment="1">
      <alignment horizontal="left" vertical="center" indent="1"/>
    </xf>
    <xf numFmtId="0" fontId="19" fillId="0" borderId="0" xfId="152" applyFont="1" applyFill="1" applyBorder="1" applyAlignment="1">
      <alignment horizontal="right" vertical="center"/>
    </xf>
    <xf numFmtId="0" fontId="19" fillId="0" borderId="14" xfId="152" applyFont="1" applyBorder="1">
      <alignment vertical="center"/>
    </xf>
    <xf numFmtId="204" fontId="24" fillId="0" borderId="0" xfId="152" applyNumberFormat="1" applyFont="1" applyBorder="1">
      <alignment vertical="center"/>
    </xf>
    <xf numFmtId="180" fontId="19" fillId="0" borderId="16" xfId="152" applyNumberFormat="1" applyFont="1" applyBorder="1">
      <alignment vertical="center"/>
    </xf>
    <xf numFmtId="0" fontId="19" fillId="0" borderId="0" xfId="152" applyFont="1" applyFill="1">
      <alignment vertical="center"/>
    </xf>
    <xf numFmtId="205" fontId="19" fillId="0" borderId="11" xfId="152" applyNumberFormat="1" applyFont="1" applyFill="1" applyBorder="1">
      <alignment vertical="center"/>
    </xf>
    <xf numFmtId="0" fontId="20" fillId="0" borderId="18" xfId="152" applyFont="1" applyBorder="1">
      <alignment vertical="center"/>
    </xf>
    <xf numFmtId="180" fontId="17" fillId="0" borderId="0" xfId="152" applyNumberFormat="1" applyFont="1" applyBorder="1" applyProtection="1">
      <alignment vertical="center"/>
    </xf>
    <xf numFmtId="0" fontId="17" fillId="0" borderId="0" xfId="152" applyFont="1" applyProtection="1">
      <alignment vertical="center"/>
    </xf>
    <xf numFmtId="0" fontId="17" fillId="0" borderId="0" xfId="152" applyFont="1" applyBorder="1" applyProtection="1">
      <alignment vertical="center"/>
    </xf>
    <xf numFmtId="0" fontId="17" fillId="0" borderId="1" xfId="152" applyFont="1" applyBorder="1" applyProtection="1">
      <alignment vertical="center"/>
    </xf>
    <xf numFmtId="180" fontId="17" fillId="0" borderId="0" xfId="152" applyNumberFormat="1" applyFont="1" applyProtection="1">
      <alignment vertical="center"/>
    </xf>
    <xf numFmtId="180" fontId="17" fillId="0" borderId="1" xfId="152" applyNumberFormat="1" applyFont="1" applyBorder="1" applyProtection="1">
      <alignment vertical="center"/>
    </xf>
    <xf numFmtId="0" fontId="17" fillId="0" borderId="1" xfId="152" applyFont="1" applyBorder="1" applyAlignment="1" applyProtection="1">
      <alignment horizontal="left" vertical="center" indent="1"/>
    </xf>
    <xf numFmtId="183" fontId="19" fillId="0" borderId="0" xfId="152" applyNumberFormat="1" applyFont="1" applyFill="1" applyBorder="1">
      <alignment vertical="center"/>
    </xf>
    <xf numFmtId="0" fontId="19" fillId="0" borderId="17" xfId="152" applyFont="1" applyBorder="1">
      <alignment vertical="center"/>
    </xf>
    <xf numFmtId="0" fontId="19" fillId="0" borderId="0" xfId="152" applyFont="1" applyBorder="1" applyAlignment="1">
      <alignment horizontal="left" vertical="center" indent="1"/>
    </xf>
    <xf numFmtId="0" fontId="27" fillId="0" borderId="17" xfId="152" applyFont="1" applyBorder="1">
      <alignment vertical="center"/>
    </xf>
    <xf numFmtId="180" fontId="27" fillId="0" borderId="1" xfId="152" applyNumberFormat="1" applyFont="1" applyBorder="1">
      <alignment vertical="center"/>
    </xf>
    <xf numFmtId="0" fontId="27" fillId="0" borderId="1" xfId="152" applyFont="1" applyBorder="1">
      <alignment vertical="center"/>
    </xf>
    <xf numFmtId="0" fontId="19" fillId="0" borderId="20" xfId="152" applyFont="1" applyBorder="1">
      <alignment vertical="center"/>
    </xf>
    <xf numFmtId="183" fontId="19" fillId="0" borderId="1" xfId="152" applyNumberFormat="1" applyFont="1" applyFill="1" applyBorder="1">
      <alignment vertical="center"/>
    </xf>
    <xf numFmtId="183" fontId="19" fillId="0" borderId="16" xfId="152" applyNumberFormat="1" applyFont="1" applyFill="1" applyBorder="1">
      <alignment vertical="center"/>
    </xf>
    <xf numFmtId="209" fontId="0" fillId="0" borderId="0" xfId="0" applyNumberFormat="1">
      <alignment vertical="center"/>
    </xf>
    <xf numFmtId="184" fontId="19" fillId="2" borderId="0" xfId="152" applyNumberFormat="1" applyFont="1" applyFill="1" applyBorder="1">
      <alignment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10" fontId="19" fillId="0" borderId="0" xfId="152" applyNumberFormat="1" applyFont="1" applyFill="1" applyBorder="1">
      <alignment vertical="center"/>
    </xf>
    <xf numFmtId="0" fontId="19" fillId="0" borderId="0" xfId="152" quotePrefix="1" applyFont="1" applyProtection="1">
      <alignment vertical="center"/>
    </xf>
    <xf numFmtId="0" fontId="17" fillId="0" borderId="0" xfId="152" applyFont="1" applyAlignment="1" applyProtection="1">
      <alignment horizontal="left" vertical="center" indent="1"/>
    </xf>
    <xf numFmtId="0" fontId="17" fillId="0" borderId="3" xfId="152" applyFont="1" applyBorder="1" applyProtection="1">
      <alignment vertical="center"/>
    </xf>
    <xf numFmtId="180" fontId="17" fillId="0" borderId="3" xfId="152" applyNumberFormat="1" applyFont="1" applyBorder="1" applyProtection="1">
      <alignment vertical="center"/>
    </xf>
    <xf numFmtId="0" fontId="17" fillId="0" borderId="0" xfId="152" applyFont="1" applyBorder="1" applyAlignment="1" applyProtection="1">
      <alignment vertical="center"/>
    </xf>
    <xf numFmtId="0" fontId="17" fillId="0" borderId="1" xfId="152" applyFont="1" applyBorder="1" applyAlignment="1" applyProtection="1">
      <alignment vertical="center"/>
    </xf>
    <xf numFmtId="0" fontId="19" fillId="0" borderId="17" xfId="152" applyFont="1" applyFill="1" applyBorder="1" applyAlignment="1">
      <alignment horizontal="left" vertical="center" indent="1"/>
    </xf>
    <xf numFmtId="0" fontId="36" fillId="15" borderId="0" xfId="152" applyFont="1" applyFill="1">
      <alignment vertical="center"/>
    </xf>
    <xf numFmtId="0" fontId="37" fillId="15" borderId="0" xfId="152" applyFont="1" applyFill="1">
      <alignment vertical="center"/>
    </xf>
    <xf numFmtId="0" fontId="20" fillId="16" borderId="8" xfId="152" applyFont="1" applyFill="1" applyBorder="1">
      <alignment vertical="center"/>
    </xf>
    <xf numFmtId="0" fontId="20" fillId="16" borderId="9" xfId="152" applyFont="1" applyFill="1" applyBorder="1">
      <alignment vertical="center"/>
    </xf>
    <xf numFmtId="0" fontId="19" fillId="16" borderId="9" xfId="152" applyFont="1" applyFill="1" applyBorder="1">
      <alignment vertical="center"/>
    </xf>
    <xf numFmtId="0" fontId="20" fillId="16" borderId="9" xfId="152" applyFont="1" applyFill="1" applyBorder="1" applyAlignment="1">
      <alignment horizontal="right" vertical="center"/>
    </xf>
    <xf numFmtId="198" fontId="20" fillId="16" borderId="10" xfId="152" applyNumberFormat="1" applyFont="1" applyFill="1" applyBorder="1">
      <alignment vertical="center"/>
    </xf>
    <xf numFmtId="0" fontId="20" fillId="16" borderId="18" xfId="152" applyFont="1" applyFill="1" applyBorder="1">
      <alignment vertical="center"/>
    </xf>
    <xf numFmtId="0" fontId="20" fillId="16" borderId="2" xfId="152" applyFont="1" applyFill="1" applyBorder="1">
      <alignment vertical="center"/>
    </xf>
    <xf numFmtId="0" fontId="20" fillId="16" borderId="2" xfId="152" applyFont="1" applyFill="1" applyBorder="1" applyAlignment="1">
      <alignment horizontal="right" vertical="center"/>
    </xf>
    <xf numFmtId="199" fontId="20" fillId="16" borderId="13" xfId="152" applyNumberFormat="1" applyFont="1" applyFill="1" applyBorder="1">
      <alignment vertical="center"/>
    </xf>
    <xf numFmtId="0" fontId="20" fillId="16" borderId="10" xfId="152" applyFont="1" applyFill="1" applyBorder="1" applyAlignment="1">
      <alignment horizontal="right" vertical="center"/>
    </xf>
    <xf numFmtId="0" fontId="19" fillId="16" borderId="2" xfId="152" applyFont="1" applyFill="1" applyBorder="1">
      <alignment vertical="center"/>
    </xf>
    <xf numFmtId="199" fontId="20" fillId="16" borderId="2" xfId="152" applyNumberFormat="1" applyFont="1" applyFill="1" applyBorder="1">
      <alignment vertical="center"/>
    </xf>
    <xf numFmtId="0" fontId="17" fillId="16" borderId="3" xfId="152" applyFont="1" applyFill="1" applyBorder="1" applyAlignment="1" applyProtection="1">
      <alignment horizontal="center" vertical="center"/>
    </xf>
    <xf numFmtId="182" fontId="17" fillId="16" borderId="3" xfId="152" applyNumberFormat="1" applyFont="1" applyFill="1" applyBorder="1" applyAlignment="1" applyProtection="1">
      <alignment horizontal="center" vertical="center"/>
    </xf>
    <xf numFmtId="0" fontId="17" fillId="16" borderId="0" xfId="152" applyFont="1" applyFill="1" applyBorder="1" applyAlignment="1" applyProtection="1">
      <alignment horizontal="center" vertical="center"/>
    </xf>
    <xf numFmtId="202" fontId="26" fillId="16" borderId="0" xfId="152" applyNumberFormat="1" applyFont="1" applyFill="1" applyBorder="1" applyAlignment="1" applyProtection="1">
      <alignment horizontal="center" vertical="center"/>
    </xf>
    <xf numFmtId="206" fontId="26" fillId="16" borderId="0" xfId="152" applyNumberFormat="1" applyFont="1" applyFill="1" applyBorder="1" applyAlignment="1" applyProtection="1">
      <alignment horizontal="center" vertical="center"/>
    </xf>
    <xf numFmtId="181" fontId="26" fillId="16" borderId="0" xfId="152" applyNumberFormat="1" applyFont="1" applyFill="1" applyBorder="1" applyAlignment="1" applyProtection="1">
      <alignment horizontal="center" vertical="center"/>
    </xf>
    <xf numFmtId="207" fontId="26" fillId="16" borderId="0" xfId="152" applyNumberFormat="1" applyFont="1" applyFill="1" applyBorder="1" applyAlignment="1" applyProtection="1">
      <alignment horizontal="center" vertical="center"/>
    </xf>
    <xf numFmtId="208" fontId="26" fillId="16" borderId="0" xfId="152" applyNumberFormat="1" applyFont="1" applyFill="1" applyBorder="1" applyAlignment="1" applyProtection="1">
      <alignment horizontal="center" vertical="center"/>
    </xf>
    <xf numFmtId="0" fontId="19" fillId="16" borderId="1" xfId="152" applyFont="1" applyFill="1" applyBorder="1" applyAlignment="1" applyProtection="1">
      <alignment horizontal="center" vertical="center"/>
    </xf>
    <xf numFmtId="200" fontId="26" fillId="16" borderId="1" xfId="152" applyNumberFormat="1" applyFont="1" applyFill="1" applyBorder="1" applyAlignment="1" applyProtection="1">
      <alignment horizontal="center" vertical="center"/>
    </xf>
    <xf numFmtId="0" fontId="19" fillId="16" borderId="0" xfId="152" applyFont="1" applyFill="1" applyBorder="1" applyAlignment="1" applyProtection="1">
      <alignment horizontal="center" vertical="center"/>
    </xf>
    <xf numFmtId="200" fontId="26" fillId="16" borderId="0" xfId="152" applyNumberFormat="1" applyFont="1" applyFill="1" applyBorder="1" applyAlignment="1" applyProtection="1">
      <alignment horizontal="center" vertical="center"/>
    </xf>
    <xf numFmtId="0" fontId="19" fillId="16" borderId="1" xfId="152" applyFont="1" applyFill="1" applyBorder="1" applyAlignment="1" applyProtection="1">
      <alignment horizontal="right" vertical="center"/>
    </xf>
    <xf numFmtId="180" fontId="17" fillId="17" borderId="1" xfId="152" applyNumberFormat="1" applyFont="1" applyFill="1" applyBorder="1" applyProtection="1">
      <alignment vertical="center"/>
    </xf>
    <xf numFmtId="180" fontId="17" fillId="17" borderId="0" xfId="152" applyNumberFormat="1" applyFont="1" applyFill="1" applyProtection="1">
      <alignment vertical="center"/>
    </xf>
    <xf numFmtId="14" fontId="19" fillId="17" borderId="0" xfId="152" applyNumberFormat="1" applyFont="1" applyFill="1" applyBorder="1" applyAlignment="1" applyProtection="1">
      <alignment horizontal="center" vertical="center"/>
    </xf>
    <xf numFmtId="14" fontId="17" fillId="17" borderId="0" xfId="152" applyNumberFormat="1" applyFont="1" applyFill="1" applyBorder="1" applyAlignment="1" applyProtection="1">
      <alignment horizontal="center" vertical="center"/>
    </xf>
    <xf numFmtId="0" fontId="20" fillId="18" borderId="11" xfId="152" applyFont="1" applyFill="1" applyBorder="1">
      <alignment vertical="center"/>
    </xf>
    <xf numFmtId="0" fontId="19" fillId="0" borderId="12" xfId="152" applyFont="1" applyBorder="1" applyAlignment="1">
      <alignment horizontal="right" vertical="center"/>
    </xf>
    <xf numFmtId="212" fontId="19" fillId="0" borderId="12" xfId="152" applyNumberFormat="1" applyFont="1" applyBorder="1">
      <alignment vertical="center"/>
    </xf>
    <xf numFmtId="179" fontId="19" fillId="0" borderId="12" xfId="152" applyNumberFormat="1" applyFont="1" applyBorder="1">
      <alignment vertical="center"/>
    </xf>
    <xf numFmtId="213" fontId="20" fillId="16" borderId="13" xfId="152" applyNumberFormat="1" applyFont="1" applyFill="1" applyBorder="1">
      <alignment vertical="center"/>
    </xf>
    <xf numFmtId="0" fontId="19" fillId="0" borderId="11" xfId="152" applyFont="1" applyBorder="1" applyAlignment="1">
      <alignment horizontal="left" vertical="center" indent="2"/>
    </xf>
    <xf numFmtId="180" fontId="19" fillId="0" borderId="0" xfId="152" applyNumberFormat="1" applyFont="1" applyBorder="1" applyAlignment="1">
      <alignment horizontal="right" vertical="center"/>
    </xf>
    <xf numFmtId="0" fontId="36" fillId="15" borderId="0" xfId="152" applyFont="1" applyFill="1" applyAlignment="1">
      <alignment horizontal="right" vertical="center"/>
    </xf>
    <xf numFmtId="0" fontId="17" fillId="0" borderId="2" xfId="152" applyFont="1" applyBorder="1" applyProtection="1">
      <alignment vertical="center"/>
    </xf>
    <xf numFmtId="0" fontId="17" fillId="19" borderId="2" xfId="152" applyFont="1" applyFill="1" applyBorder="1" applyProtection="1">
      <alignment vertical="center"/>
    </xf>
    <xf numFmtId="181" fontId="17" fillId="0" borderId="0" xfId="152" applyNumberFormat="1" applyFont="1" applyProtection="1">
      <alignment vertical="center"/>
    </xf>
    <xf numFmtId="180" fontId="17" fillId="0" borderId="2" xfId="152" applyNumberFormat="1" applyFont="1" applyBorder="1" applyAlignment="1" applyProtection="1">
      <alignment horizontal="center" vertical="center"/>
    </xf>
    <xf numFmtId="14" fontId="17" fillId="0" borderId="0" xfId="152" applyNumberFormat="1" applyFont="1" applyProtection="1">
      <alignment vertical="center"/>
    </xf>
    <xf numFmtId="0" fontId="17" fillId="19" borderId="3" xfId="152" applyFont="1" applyFill="1" applyBorder="1" applyProtection="1">
      <alignment vertical="center"/>
    </xf>
    <xf numFmtId="0" fontId="19" fillId="0" borderId="0" xfId="152" applyFont="1" applyBorder="1" applyAlignment="1">
      <alignment horizontal="right" vertical="center" indent="1"/>
    </xf>
    <xf numFmtId="205" fontId="19" fillId="0" borderId="13" xfId="152" applyNumberFormat="1" applyFont="1" applyBorder="1" applyAlignment="1">
      <alignment horizontal="center" vertical="center"/>
    </xf>
    <xf numFmtId="0" fontId="20" fillId="0" borderId="11" xfId="152" applyFont="1" applyBorder="1" applyAlignment="1">
      <alignment vertical="center"/>
    </xf>
    <xf numFmtId="214" fontId="38" fillId="0" borderId="12" xfId="152" applyNumberFormat="1" applyFont="1" applyBorder="1" applyAlignment="1">
      <alignment vertical="center"/>
    </xf>
    <xf numFmtId="179" fontId="17" fillId="17" borderId="0" xfId="152" applyNumberFormat="1" applyFont="1" applyFill="1" applyProtection="1">
      <alignment vertical="center"/>
    </xf>
    <xf numFmtId="0" fontId="17" fillId="0" borderId="0" xfId="152" applyFont="1" applyAlignment="1" applyProtection="1">
      <alignment vertical="center"/>
    </xf>
    <xf numFmtId="0" fontId="20" fillId="20" borderId="0" xfId="152" applyFont="1" applyFill="1" applyProtection="1">
      <alignment vertical="center"/>
    </xf>
    <xf numFmtId="0" fontId="17" fillId="19" borderId="0" xfId="152" applyFont="1" applyFill="1" applyProtection="1">
      <alignment vertical="center"/>
    </xf>
    <xf numFmtId="0" fontId="17" fillId="19" borderId="0" xfId="152" applyFont="1" applyFill="1" applyBorder="1" applyProtection="1">
      <alignment vertical="center"/>
    </xf>
    <xf numFmtId="14" fontId="17" fillId="0" borderId="1" xfId="152" applyNumberFormat="1" applyFont="1" applyBorder="1" applyProtection="1">
      <alignment vertical="center"/>
    </xf>
    <xf numFmtId="181" fontId="19" fillId="0" borderId="0" xfId="152" applyNumberFormat="1" applyFont="1" applyBorder="1">
      <alignment vertical="center"/>
    </xf>
    <xf numFmtId="183" fontId="38" fillId="0" borderId="1" xfId="152" applyNumberFormat="1" applyFont="1" applyBorder="1">
      <alignment vertical="center"/>
    </xf>
    <xf numFmtId="0" fontId="19" fillId="0" borderId="16" xfId="152" applyFont="1" applyBorder="1">
      <alignment vertical="center"/>
    </xf>
    <xf numFmtId="179" fontId="38" fillId="0" borderId="0" xfId="152" applyNumberFormat="1" applyFont="1" applyBorder="1">
      <alignment vertical="center"/>
    </xf>
    <xf numFmtId="179" fontId="38" fillId="0" borderId="1" xfId="152" applyNumberFormat="1" applyFont="1" applyBorder="1">
      <alignment vertical="center"/>
    </xf>
    <xf numFmtId="0" fontId="19" fillId="16" borderId="2" xfId="152" applyFont="1" applyFill="1" applyBorder="1" applyAlignment="1">
      <alignment horizontal="center" vertical="center"/>
    </xf>
    <xf numFmtId="0" fontId="19" fillId="0" borderId="17" xfId="152" applyFont="1" applyBorder="1" applyAlignment="1">
      <alignment horizontal="left" vertical="center" indent="2"/>
    </xf>
    <xf numFmtId="0" fontId="19" fillId="0" borderId="18" xfId="152" applyFont="1" applyBorder="1" applyAlignment="1">
      <alignment horizontal="left" vertical="center" indent="1"/>
    </xf>
    <xf numFmtId="210" fontId="19" fillId="0" borderId="3" xfId="152" applyNumberFormat="1" applyFont="1" applyBorder="1">
      <alignment vertical="center"/>
    </xf>
    <xf numFmtId="210" fontId="19" fillId="0" borderId="15" xfId="152" applyNumberFormat="1" applyFont="1" applyBorder="1">
      <alignment vertical="center"/>
    </xf>
    <xf numFmtId="210" fontId="19" fillId="0" borderId="0" xfId="152" applyNumberFormat="1" applyFont="1" applyBorder="1">
      <alignment vertical="center"/>
    </xf>
    <xf numFmtId="210" fontId="19" fillId="0" borderId="12" xfId="152" applyNumberFormat="1" applyFont="1" applyBorder="1">
      <alignment vertical="center"/>
    </xf>
    <xf numFmtId="210" fontId="19" fillId="0" borderId="1" xfId="152" applyNumberFormat="1" applyFont="1" applyBorder="1">
      <alignment vertical="center"/>
    </xf>
    <xf numFmtId="210" fontId="19" fillId="0" borderId="16" xfId="152" applyNumberFormat="1" applyFont="1" applyBorder="1">
      <alignment vertical="center"/>
    </xf>
    <xf numFmtId="210" fontId="19" fillId="0" borderId="0" xfId="152" applyNumberFormat="1" applyFont="1" applyFill="1" applyBorder="1">
      <alignment vertical="center"/>
    </xf>
    <xf numFmtId="210" fontId="38" fillId="0" borderId="0" xfId="152" applyNumberFormat="1" applyFont="1" applyBorder="1" applyAlignment="1">
      <alignment vertical="center"/>
    </xf>
    <xf numFmtId="210" fontId="38" fillId="0" borderId="0" xfId="152" applyNumberFormat="1" applyFont="1" applyBorder="1">
      <alignment vertical="center"/>
    </xf>
    <xf numFmtId="210" fontId="20" fillId="0" borderId="2" xfId="152" applyNumberFormat="1" applyFont="1" applyBorder="1">
      <alignment vertical="center"/>
    </xf>
    <xf numFmtId="210" fontId="20" fillId="0" borderId="13" xfId="152" applyNumberFormat="1" applyFont="1" applyBorder="1">
      <alignment vertical="center"/>
    </xf>
    <xf numFmtId="210" fontId="38" fillId="0" borderId="1" xfId="152" applyNumberFormat="1" applyFont="1" applyBorder="1">
      <alignment vertical="center"/>
    </xf>
    <xf numFmtId="210" fontId="19" fillId="0" borderId="2" xfId="152" applyNumberFormat="1" applyFont="1" applyBorder="1">
      <alignment vertical="center"/>
    </xf>
    <xf numFmtId="210" fontId="19" fillId="0" borderId="13" xfId="152" applyNumberFormat="1" applyFont="1" applyBorder="1">
      <alignment vertical="center"/>
    </xf>
    <xf numFmtId="210" fontId="38" fillId="0" borderId="0" xfId="152" applyNumberFormat="1" applyFont="1" applyBorder="1" applyAlignment="1">
      <alignment horizontal="right" vertical="center"/>
    </xf>
    <xf numFmtId="210" fontId="19" fillId="0" borderId="0" xfId="152" applyNumberFormat="1" applyFont="1" applyBorder="1" applyAlignment="1">
      <alignment horizontal="right" vertical="center"/>
    </xf>
    <xf numFmtId="0" fontId="17" fillId="0" borderId="0" xfId="152" quotePrefix="1" applyFont="1" applyProtection="1">
      <alignment vertical="center"/>
    </xf>
    <xf numFmtId="0" fontId="17" fillId="19" borderId="2" xfId="152" applyFont="1" applyFill="1" applyBorder="1" applyAlignment="1" applyProtection="1">
      <alignment vertical="center"/>
    </xf>
    <xf numFmtId="0" fontId="17" fillId="19" borderId="0" xfId="152" applyFont="1" applyFill="1" applyAlignment="1" applyProtection="1">
      <alignment vertical="center"/>
    </xf>
    <xf numFmtId="0" fontId="17" fillId="19" borderId="0" xfId="152" applyFont="1" applyFill="1" applyBorder="1" applyAlignment="1" applyProtection="1">
      <alignment vertical="center"/>
    </xf>
    <xf numFmtId="210" fontId="19" fillId="19" borderId="2" xfId="152" applyNumberFormat="1" applyFont="1" applyFill="1" applyBorder="1" applyProtection="1">
      <alignment vertical="center"/>
    </xf>
    <xf numFmtId="210" fontId="19" fillId="0" borderId="0" xfId="152" applyNumberFormat="1" applyFont="1" applyProtection="1">
      <alignment vertical="center"/>
    </xf>
    <xf numFmtId="210" fontId="19" fillId="0" borderId="1" xfId="152" applyNumberFormat="1" applyFont="1" applyBorder="1" applyProtection="1">
      <alignment vertical="center"/>
    </xf>
    <xf numFmtId="210" fontId="19" fillId="19" borderId="0" xfId="152" applyNumberFormat="1" applyFont="1" applyFill="1" applyProtection="1">
      <alignment vertical="center"/>
    </xf>
    <xf numFmtId="210" fontId="17" fillId="0" borderId="0" xfId="152" applyNumberFormat="1" applyFont="1" applyProtection="1">
      <alignment vertical="center"/>
    </xf>
    <xf numFmtId="210" fontId="17" fillId="0" borderId="1" xfId="152" applyNumberFormat="1" applyFont="1" applyBorder="1" applyProtection="1">
      <alignment vertical="center"/>
    </xf>
    <xf numFmtId="210" fontId="17" fillId="19" borderId="0" xfId="152" applyNumberFormat="1" applyFont="1" applyFill="1" applyProtection="1">
      <alignment vertical="center"/>
    </xf>
    <xf numFmtId="210" fontId="17" fillId="19" borderId="0" xfId="152" applyNumberFormat="1" applyFont="1" applyFill="1" applyBorder="1" applyProtection="1">
      <alignment vertical="center"/>
    </xf>
    <xf numFmtId="210" fontId="17" fillId="19" borderId="2" xfId="152" applyNumberFormat="1" applyFont="1" applyFill="1" applyBorder="1" applyProtection="1">
      <alignment vertical="center"/>
    </xf>
    <xf numFmtId="200" fontId="17" fillId="17" borderId="0" xfId="152" applyNumberFormat="1" applyFont="1" applyFill="1" applyBorder="1" applyAlignment="1" applyProtection="1">
      <alignment vertical="center"/>
    </xf>
    <xf numFmtId="0" fontId="17" fillId="0" borderId="3" xfId="152" applyFont="1" applyBorder="1" applyAlignment="1" applyProtection="1">
      <alignment vertical="center"/>
    </xf>
    <xf numFmtId="210" fontId="19" fillId="0" borderId="3" xfId="152" applyNumberFormat="1" applyFont="1" applyBorder="1" applyProtection="1">
      <alignment vertical="center"/>
    </xf>
    <xf numFmtId="210" fontId="17" fillId="0" borderId="3" xfId="152" applyNumberFormat="1" applyFont="1" applyBorder="1" applyProtection="1">
      <alignment vertical="center"/>
    </xf>
    <xf numFmtId="210" fontId="19" fillId="0" borderId="0" xfId="152" applyNumberFormat="1" applyFont="1" applyBorder="1" applyProtection="1">
      <alignment vertical="center"/>
    </xf>
    <xf numFmtId="210" fontId="17" fillId="0" borderId="0" xfId="152" applyNumberFormat="1" applyFont="1" applyBorder="1" applyProtection="1">
      <alignment vertical="center"/>
    </xf>
    <xf numFmtId="0" fontId="17" fillId="0" borderId="2" xfId="152" applyFont="1" applyFill="1" applyBorder="1" applyProtection="1">
      <alignment vertical="center"/>
    </xf>
    <xf numFmtId="0" fontId="17" fillId="0" borderId="2" xfId="152" applyFont="1" applyFill="1" applyBorder="1" applyAlignment="1" applyProtection="1">
      <alignment vertical="center"/>
    </xf>
    <xf numFmtId="210" fontId="19" fillId="0" borderId="2" xfId="152" applyNumberFormat="1" applyFont="1" applyFill="1" applyBorder="1" applyProtection="1">
      <alignment vertical="center"/>
    </xf>
    <xf numFmtId="210" fontId="17" fillId="0" borderId="2" xfId="152" applyNumberFormat="1" applyFont="1" applyFill="1" applyBorder="1" applyProtection="1">
      <alignment vertical="center"/>
    </xf>
    <xf numFmtId="183" fontId="17" fillId="11" borderId="3" xfId="152" applyNumberFormat="1" applyFont="1" applyFill="1" applyBorder="1" applyProtection="1">
      <alignment vertical="center"/>
    </xf>
    <xf numFmtId="183" fontId="17" fillId="11" borderId="0" xfId="152" applyNumberFormat="1" applyFont="1" applyFill="1" applyBorder="1" applyProtection="1">
      <alignment vertical="center"/>
    </xf>
    <xf numFmtId="183" fontId="17" fillId="11" borderId="1" xfId="152" applyNumberFormat="1" applyFont="1" applyFill="1" applyBorder="1" applyProtection="1">
      <alignment vertical="center"/>
    </xf>
    <xf numFmtId="0" fontId="17" fillId="3" borderId="3" xfId="152" applyFont="1" applyFill="1" applyBorder="1" applyProtection="1">
      <alignment vertical="center"/>
    </xf>
    <xf numFmtId="0" fontId="17" fillId="3" borderId="0" xfId="152" applyFont="1" applyFill="1" applyBorder="1" applyProtection="1">
      <alignment vertical="center"/>
    </xf>
    <xf numFmtId="0" fontId="17" fillId="3" borderId="1" xfId="152" applyFont="1" applyFill="1" applyBorder="1" applyProtection="1">
      <alignment vertical="center"/>
    </xf>
    <xf numFmtId="210" fontId="17" fillId="3" borderId="3" xfId="152" applyNumberFormat="1" applyFont="1" applyFill="1" applyBorder="1" applyProtection="1">
      <alignment vertical="center"/>
    </xf>
    <xf numFmtId="210" fontId="17" fillId="3" borderId="0" xfId="152" applyNumberFormat="1" applyFont="1" applyFill="1" applyBorder="1" applyProtection="1">
      <alignment vertical="center"/>
    </xf>
    <xf numFmtId="210" fontId="17" fillId="3" borderId="1" xfId="152" applyNumberFormat="1" applyFont="1" applyFill="1" applyBorder="1" applyProtection="1">
      <alignment vertical="center"/>
    </xf>
    <xf numFmtId="183" fontId="17" fillId="3" borderId="3" xfId="152" applyNumberFormat="1" applyFont="1" applyFill="1" applyBorder="1" applyProtection="1">
      <alignment vertical="center"/>
    </xf>
    <xf numFmtId="0" fontId="23" fillId="0" borderId="3" xfId="0" applyFont="1" applyBorder="1" applyAlignment="1">
      <alignment horizontal="left" vertical="center" indent="5"/>
    </xf>
    <xf numFmtId="0" fontId="23" fillId="0" borderId="3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16" xfId="0" applyFont="1" applyBorder="1" applyAlignment="1">
      <alignment horizontal="center" vertical="center"/>
    </xf>
    <xf numFmtId="0" fontId="23" fillId="0" borderId="1" xfId="0" applyFont="1" applyBorder="1" applyAlignment="1">
      <alignment vertical="center"/>
    </xf>
    <xf numFmtId="0" fontId="23" fillId="0" borderId="1" xfId="0" applyFont="1" applyBorder="1" applyAlignment="1">
      <alignment horizontal="right" vertical="center"/>
    </xf>
    <xf numFmtId="183" fontId="19" fillId="0" borderId="0" xfId="152" applyNumberFormat="1" applyFont="1" applyFill="1" applyBorder="1" applyAlignment="1">
      <alignment horizontal="right" vertical="center"/>
    </xf>
    <xf numFmtId="180" fontId="17" fillId="16" borderId="0" xfId="152" applyNumberFormat="1" applyFont="1" applyFill="1" applyBorder="1" applyAlignment="1" applyProtection="1">
      <alignment vertical="center"/>
    </xf>
    <xf numFmtId="214" fontId="38" fillId="0" borderId="3" xfId="152" applyNumberFormat="1" applyFont="1" applyFill="1" applyBorder="1">
      <alignment vertical="center"/>
    </xf>
    <xf numFmtId="210" fontId="19" fillId="0" borderId="3" xfId="152" applyNumberFormat="1" applyFont="1" applyFill="1" applyBorder="1">
      <alignment vertical="center"/>
    </xf>
    <xf numFmtId="214" fontId="38" fillId="0" borderId="1" xfId="152" applyNumberFormat="1" applyFont="1" applyFill="1" applyBorder="1">
      <alignment vertical="center"/>
    </xf>
    <xf numFmtId="180" fontId="19" fillId="0" borderId="1" xfId="152" applyNumberFormat="1" applyFont="1" applyFill="1" applyBorder="1">
      <alignment vertical="center"/>
    </xf>
    <xf numFmtId="210" fontId="38" fillId="0" borderId="3" xfId="152" applyNumberFormat="1" applyFont="1" applyFill="1" applyBorder="1">
      <alignment vertical="center"/>
    </xf>
    <xf numFmtId="0" fontId="17" fillId="19" borderId="1" xfId="152" applyFont="1" applyFill="1" applyBorder="1" applyProtection="1">
      <alignment vertical="center"/>
    </xf>
    <xf numFmtId="210" fontId="17" fillId="19" borderId="3" xfId="152" applyNumberFormat="1" applyFont="1" applyFill="1" applyBorder="1" applyProtection="1">
      <alignment vertical="center"/>
    </xf>
    <xf numFmtId="183" fontId="19" fillId="0" borderId="1" xfId="152" applyNumberFormat="1" applyFont="1" applyBorder="1">
      <alignment vertical="center"/>
    </xf>
    <xf numFmtId="0" fontId="19" fillId="0" borderId="0" xfId="152" quotePrefix="1" applyFont="1" applyBorder="1" applyAlignment="1">
      <alignment horizontal="center" vertical="center"/>
    </xf>
    <xf numFmtId="181" fontId="19" fillId="16" borderId="2" xfId="152" applyNumberFormat="1" applyFont="1" applyFill="1" applyBorder="1" applyAlignment="1">
      <alignment horizontal="center" vertical="center"/>
    </xf>
    <xf numFmtId="210" fontId="19" fillId="0" borderId="1" xfId="152" applyNumberFormat="1" applyFont="1" applyFill="1" applyBorder="1">
      <alignment vertical="center"/>
    </xf>
    <xf numFmtId="0" fontId="19" fillId="0" borderId="14" xfId="152" applyFont="1" applyFill="1" applyBorder="1">
      <alignment vertical="center"/>
    </xf>
    <xf numFmtId="0" fontId="19" fillId="0" borderId="1" xfId="152" applyFont="1" applyBorder="1" applyAlignment="1" applyProtection="1">
      <alignment vertical="center"/>
    </xf>
    <xf numFmtId="0" fontId="19" fillId="0" borderId="17" xfId="152" applyFont="1" applyFill="1" applyBorder="1" applyAlignment="1">
      <alignment vertical="center"/>
    </xf>
    <xf numFmtId="0" fontId="25" fillId="16" borderId="18" xfId="152" applyFont="1" applyFill="1" applyBorder="1">
      <alignment vertical="center"/>
    </xf>
    <xf numFmtId="0" fontId="19" fillId="0" borderId="0" xfId="152" applyFont="1" applyBorder="1" applyAlignment="1" applyProtection="1">
      <alignment vertical="center"/>
    </xf>
    <xf numFmtId="203" fontId="23" fillId="0" borderId="0" xfId="0" applyNumberFormat="1" applyFont="1" applyBorder="1">
      <alignment vertical="center"/>
    </xf>
    <xf numFmtId="180" fontId="23" fillId="0" borderId="1" xfId="0" applyNumberFormat="1" applyFont="1" applyBorder="1">
      <alignment vertical="center"/>
    </xf>
    <xf numFmtId="203" fontId="23" fillId="0" borderId="1" xfId="0" applyNumberFormat="1" applyFont="1" applyBorder="1">
      <alignment vertical="center"/>
    </xf>
    <xf numFmtId="183" fontId="23" fillId="0" borderId="1" xfId="0" applyNumberFormat="1" applyFont="1" applyBorder="1">
      <alignment vertical="center"/>
    </xf>
    <xf numFmtId="183" fontId="23" fillId="0" borderId="0" xfId="0" applyNumberFormat="1" applyFont="1" applyBorder="1">
      <alignment vertical="center"/>
    </xf>
    <xf numFmtId="183" fontId="23" fillId="0" borderId="2" xfId="0" applyNumberFormat="1" applyFont="1" applyBorder="1">
      <alignment vertical="center"/>
    </xf>
    <xf numFmtId="210" fontId="23" fillId="0" borderId="0" xfId="0" applyNumberFormat="1" applyFont="1" applyBorder="1">
      <alignment vertical="center"/>
    </xf>
    <xf numFmtId="210" fontId="26" fillId="0" borderId="0" xfId="0" applyNumberFormat="1" applyFont="1" applyBorder="1">
      <alignment vertical="center"/>
    </xf>
    <xf numFmtId="210" fontId="23" fillId="0" borderId="1" xfId="0" applyNumberFormat="1" applyFont="1" applyBorder="1">
      <alignment vertical="center"/>
    </xf>
    <xf numFmtId="210" fontId="23" fillId="0" borderId="2" xfId="0" applyNumberFormat="1" applyFont="1" applyBorder="1">
      <alignment vertical="center"/>
    </xf>
    <xf numFmtId="0" fontId="23" fillId="0" borderId="1" xfId="0" applyFont="1" applyBorder="1">
      <alignment vertical="center"/>
    </xf>
    <xf numFmtId="0" fontId="19" fillId="0" borderId="3" xfId="152" applyFont="1" applyBorder="1" applyAlignment="1">
      <alignment horizontal="left" vertical="center" indent="4"/>
    </xf>
    <xf numFmtId="200" fontId="23" fillId="0" borderId="0" xfId="0" applyNumberFormat="1" applyFont="1" applyBorder="1" applyAlignment="1">
      <alignment horizontal="right" vertical="center"/>
    </xf>
    <xf numFmtId="182" fontId="23" fillId="0" borderId="1" xfId="0" applyNumberFormat="1" applyFont="1" applyBorder="1" applyAlignment="1">
      <alignment horizontal="right" vertical="center"/>
    </xf>
    <xf numFmtId="182" fontId="23" fillId="0" borderId="2" xfId="0" applyNumberFormat="1" applyFont="1" applyBorder="1" applyAlignment="1">
      <alignment horizontal="right" vertical="center"/>
    </xf>
    <xf numFmtId="0" fontId="19" fillId="0" borderId="18" xfId="152" applyFont="1" applyFill="1" applyBorder="1">
      <alignment vertical="center"/>
    </xf>
    <xf numFmtId="0" fontId="19" fillId="0" borderId="2" xfId="152" applyFont="1" applyFill="1" applyBorder="1">
      <alignment vertical="center"/>
    </xf>
    <xf numFmtId="0" fontId="19" fillId="0" borderId="2" xfId="152" applyFont="1" applyBorder="1" applyAlignment="1" applyProtection="1">
      <alignment vertical="center"/>
    </xf>
    <xf numFmtId="210" fontId="19" fillId="0" borderId="2" xfId="152" applyNumberFormat="1" applyFont="1" applyFill="1" applyBorder="1">
      <alignment vertical="center"/>
    </xf>
    <xf numFmtId="210" fontId="19" fillId="0" borderId="2" xfId="152" applyNumberFormat="1" applyFont="1" applyBorder="1" applyProtection="1">
      <alignment vertical="center"/>
    </xf>
    <xf numFmtId="214" fontId="19" fillId="0" borderId="0" xfId="152" applyNumberFormat="1" applyFont="1" applyBorder="1">
      <alignment vertical="center"/>
    </xf>
    <xf numFmtId="214" fontId="38" fillId="0" borderId="0" xfId="152" applyNumberFormat="1" applyFont="1" applyBorder="1">
      <alignment vertical="center"/>
    </xf>
    <xf numFmtId="0" fontId="17" fillId="19" borderId="3" xfId="152" applyFont="1" applyFill="1" applyBorder="1" applyAlignment="1" applyProtection="1">
      <alignment vertical="center"/>
    </xf>
    <xf numFmtId="0" fontId="17" fillId="19" borderId="1" xfId="152" applyFont="1" applyFill="1" applyBorder="1" applyAlignment="1" applyProtection="1">
      <alignment vertical="center"/>
    </xf>
    <xf numFmtId="210" fontId="17" fillId="19" borderId="1" xfId="152" applyNumberFormat="1" applyFont="1" applyFill="1" applyBorder="1" applyProtection="1">
      <alignment vertical="center"/>
    </xf>
    <xf numFmtId="180" fontId="39" fillId="0" borderId="0" xfId="152" applyNumberFormat="1" applyFont="1" applyProtection="1">
      <alignment vertical="center"/>
    </xf>
    <xf numFmtId="0" fontId="20" fillId="0" borderId="0" xfId="152" applyFont="1" applyProtection="1">
      <alignment vertical="center"/>
    </xf>
    <xf numFmtId="0" fontId="17" fillId="0" borderId="0" xfId="152" applyFont="1" applyFill="1" applyAlignment="1" applyProtection="1">
      <alignment horizontal="left" vertical="center" indent="1"/>
    </xf>
    <xf numFmtId="0" fontId="17" fillId="0" borderId="0" xfId="152" applyFont="1" applyAlignment="1" applyProtection="1">
      <alignment horizontal="left" vertical="center" indent="2"/>
    </xf>
    <xf numFmtId="215" fontId="17" fillId="0" borderId="0" xfId="152" applyNumberFormat="1" applyFont="1" applyProtection="1">
      <alignment vertical="center"/>
    </xf>
    <xf numFmtId="216" fontId="17" fillId="0" borderId="0" xfId="152" applyNumberFormat="1" applyFont="1" applyProtection="1">
      <alignment vertical="center"/>
    </xf>
    <xf numFmtId="179" fontId="17" fillId="0" borderId="1" xfId="152" applyNumberFormat="1" applyFont="1" applyBorder="1" applyProtection="1">
      <alignment vertical="center"/>
    </xf>
    <xf numFmtId="183" fontId="19" fillId="0" borderId="0" xfId="152" applyNumberFormat="1" applyFont="1">
      <alignment vertical="center"/>
    </xf>
    <xf numFmtId="180" fontId="19" fillId="0" borderId="11" xfId="152" applyNumberFormat="1" applyFont="1" applyBorder="1">
      <alignment vertical="center"/>
    </xf>
    <xf numFmtId="180" fontId="19" fillId="0" borderId="3" xfId="152" applyNumberFormat="1" applyFont="1" applyBorder="1">
      <alignment vertical="center"/>
    </xf>
    <xf numFmtId="180" fontId="19" fillId="0" borderId="1" xfId="152" applyNumberFormat="1" applyFont="1" applyBorder="1">
      <alignment vertical="center"/>
    </xf>
    <xf numFmtId="180" fontId="19" fillId="0" borderId="1" xfId="152" applyNumberFormat="1" applyFont="1" applyBorder="1" applyAlignment="1">
      <alignment horizontal="center" vertical="center"/>
    </xf>
    <xf numFmtId="0" fontId="19" fillId="0" borderId="18" xfId="152" applyFont="1" applyBorder="1" applyAlignment="1">
      <alignment horizontal="center" vertical="center"/>
    </xf>
    <xf numFmtId="183" fontId="17" fillId="0" borderId="0" xfId="152" applyNumberFormat="1" applyFont="1" applyProtection="1">
      <alignment vertical="center"/>
    </xf>
    <xf numFmtId="183" fontId="19" fillId="21" borderId="3" xfId="152" applyNumberFormat="1" applyFont="1" applyFill="1" applyBorder="1">
      <alignment vertical="center"/>
    </xf>
    <xf numFmtId="183" fontId="19" fillId="0" borderId="3" xfId="152" applyNumberFormat="1" applyFont="1" applyBorder="1">
      <alignment vertical="center"/>
    </xf>
    <xf numFmtId="183" fontId="19" fillId="0" borderId="15" xfId="152" applyNumberFormat="1" applyFont="1" applyBorder="1">
      <alignment vertical="center"/>
    </xf>
    <xf numFmtId="217" fontId="17" fillId="3" borderId="3" xfId="152" applyNumberFormat="1" applyFont="1" applyFill="1" applyBorder="1" applyProtection="1">
      <alignment vertical="center"/>
    </xf>
    <xf numFmtId="0" fontId="19" fillId="0" borderId="1" xfId="152" applyFont="1" applyBorder="1" applyAlignment="1">
      <alignment horizontal="right" vertical="center"/>
    </xf>
    <xf numFmtId="179" fontId="19" fillId="0" borderId="0" xfId="152" applyNumberFormat="1" applyFont="1" applyBorder="1">
      <alignment vertical="center"/>
    </xf>
    <xf numFmtId="183" fontId="38" fillId="0" borderId="12" xfId="152" applyNumberFormat="1" applyFont="1" applyBorder="1" applyAlignment="1">
      <alignment vertical="center"/>
    </xf>
    <xf numFmtId="183" fontId="38" fillId="0" borderId="16" xfId="152" applyNumberFormat="1" applyFont="1" applyBorder="1" applyAlignment="1">
      <alignment vertical="center"/>
    </xf>
    <xf numFmtId="220" fontId="19" fillId="0" borderId="0" xfId="152" applyNumberFormat="1" applyFont="1" applyBorder="1">
      <alignment vertical="center"/>
    </xf>
    <xf numFmtId="0" fontId="19" fillId="0" borderId="19" xfId="152" applyFont="1" applyBorder="1" applyAlignment="1">
      <alignment horizontal="left" vertical="center" indent="1"/>
    </xf>
    <xf numFmtId="183" fontId="17" fillId="0" borderId="1" xfId="152" applyNumberFormat="1" applyFont="1" applyBorder="1" applyProtection="1">
      <alignment vertical="center"/>
    </xf>
    <xf numFmtId="215" fontId="17" fillId="0" borderId="3" xfId="152" applyNumberFormat="1" applyFont="1" applyBorder="1" applyProtection="1">
      <alignment vertical="center"/>
    </xf>
    <xf numFmtId="221" fontId="17" fillId="11" borderId="3" xfId="152" applyNumberFormat="1" applyFont="1" applyFill="1" applyBorder="1" applyProtection="1">
      <alignment vertical="center"/>
    </xf>
    <xf numFmtId="182" fontId="19" fillId="0" borderId="0" xfId="152" applyNumberFormat="1" applyFont="1" applyBorder="1" applyAlignment="1">
      <alignment horizontal="center" vertical="center"/>
    </xf>
    <xf numFmtId="182" fontId="19" fillId="0" borderId="1" xfId="152" applyNumberFormat="1" applyFont="1" applyBorder="1" applyAlignment="1">
      <alignment horizontal="center" vertical="center"/>
    </xf>
    <xf numFmtId="182" fontId="17" fillId="0" borderId="0" xfId="152" applyNumberFormat="1" applyFont="1" applyProtection="1">
      <alignment vertical="center"/>
    </xf>
    <xf numFmtId="182" fontId="17" fillId="0" borderId="0" xfId="152" applyNumberFormat="1" applyFont="1" applyAlignment="1" applyProtection="1">
      <alignment horizontal="center" vertical="center"/>
    </xf>
    <xf numFmtId="182" fontId="17" fillId="0" borderId="1" xfId="152" applyNumberFormat="1" applyFont="1" applyBorder="1" applyAlignment="1" applyProtection="1">
      <alignment horizontal="center" vertical="center"/>
    </xf>
    <xf numFmtId="181" fontId="17" fillId="0" borderId="0" xfId="152" applyNumberFormat="1" applyFont="1" applyAlignment="1" applyProtection="1">
      <alignment vertical="center"/>
    </xf>
    <xf numFmtId="181" fontId="17" fillId="0" borderId="1" xfId="152" applyNumberFormat="1" applyFont="1" applyBorder="1" applyAlignment="1" applyProtection="1">
      <alignment vertical="center"/>
    </xf>
    <xf numFmtId="0" fontId="54" fillId="0" borderId="0" xfId="152" applyNumberFormat="1" applyFont="1" applyFill="1" applyBorder="1" applyAlignment="1" applyProtection="1">
      <alignment vertical="center"/>
    </xf>
    <xf numFmtId="182" fontId="17" fillId="0" borderId="0" xfId="152" applyNumberFormat="1" applyFont="1" applyBorder="1" applyAlignment="1" applyProtection="1">
      <alignment horizontal="center" vertical="center"/>
    </xf>
    <xf numFmtId="181" fontId="17" fillId="0" borderId="0" xfId="152" applyNumberFormat="1" applyFont="1" applyBorder="1" applyAlignment="1" applyProtection="1">
      <alignment vertical="center"/>
    </xf>
    <xf numFmtId="180" fontId="17" fillId="17" borderId="0" xfId="152" applyNumberFormat="1" applyFont="1" applyFill="1" applyBorder="1" applyProtection="1">
      <alignment vertical="center"/>
    </xf>
    <xf numFmtId="180" fontId="17" fillId="11" borderId="0" xfId="152" applyNumberFormat="1" applyFont="1" applyFill="1" applyProtection="1">
      <alignment vertical="center"/>
    </xf>
    <xf numFmtId="181" fontId="17" fillId="17" borderId="0" xfId="152" applyNumberFormat="1" applyFont="1" applyFill="1" applyProtection="1">
      <alignment vertical="center"/>
    </xf>
    <xf numFmtId="0" fontId="19" fillId="0" borderId="3" xfId="152" applyFont="1" applyBorder="1" applyAlignment="1">
      <alignment vertical="center"/>
    </xf>
    <xf numFmtId="0" fontId="19" fillId="0" borderId="1" xfId="152" applyFont="1" applyBorder="1" applyAlignment="1">
      <alignment vertical="center"/>
    </xf>
    <xf numFmtId="183" fontId="19" fillId="0" borderId="2" xfId="152" applyNumberFormat="1" applyFont="1" applyBorder="1">
      <alignment vertical="center"/>
    </xf>
    <xf numFmtId="0" fontId="17" fillId="0" borderId="1" xfId="152" applyFont="1" applyBorder="1" applyAlignment="1" applyProtection="1">
      <alignment horizontal="left" vertical="center" indent="2"/>
    </xf>
    <xf numFmtId="0" fontId="19" fillId="0" borderId="14" xfId="152" applyFont="1" applyBorder="1" applyAlignment="1">
      <alignment horizontal="center" vertical="center"/>
    </xf>
    <xf numFmtId="0" fontId="19" fillId="0" borderId="17" xfId="152" applyFont="1" applyBorder="1" applyAlignment="1">
      <alignment horizontal="center" vertical="center"/>
    </xf>
    <xf numFmtId="210" fontId="19" fillId="0" borderId="1" xfId="152" applyNumberFormat="1" applyFont="1" applyBorder="1" applyAlignment="1">
      <alignment horizontal="right" vertical="center"/>
    </xf>
    <xf numFmtId="183" fontId="38" fillId="22" borderId="12" xfId="152" applyNumberFormat="1" applyFont="1" applyFill="1" applyBorder="1" applyAlignment="1">
      <alignment vertical="center"/>
    </xf>
    <xf numFmtId="14" fontId="19" fillId="0" borderId="0" xfId="152" applyNumberFormat="1" applyFont="1" applyBorder="1" applyAlignment="1">
      <alignment horizontal="center" vertical="center"/>
    </xf>
    <xf numFmtId="200" fontId="19" fillId="0" borderId="0" xfId="152" applyNumberFormat="1" applyFont="1">
      <alignment vertical="center"/>
    </xf>
    <xf numFmtId="0" fontId="17" fillId="0" borderId="0" xfId="152" applyFont="1" applyAlignment="1" applyProtection="1">
      <alignment horizontal="center" vertical="center"/>
    </xf>
    <xf numFmtId="14" fontId="17" fillId="0" borderId="0" xfId="152" applyNumberFormat="1" applyFont="1" applyFill="1" applyBorder="1" applyAlignment="1" applyProtection="1">
      <alignment horizontal="center" vertical="center"/>
    </xf>
    <xf numFmtId="210" fontId="17" fillId="17" borderId="0" xfId="152" applyNumberFormat="1" applyFont="1" applyFill="1" applyProtection="1">
      <alignment vertical="center"/>
    </xf>
    <xf numFmtId="210" fontId="17" fillId="0" borderId="0" xfId="152" applyNumberFormat="1" applyFont="1" applyFill="1" applyProtection="1">
      <alignment vertical="center"/>
    </xf>
    <xf numFmtId="0" fontId="19" fillId="0" borderId="0" xfId="152" applyFont="1" applyAlignment="1">
      <alignment horizontal="center" vertical="center"/>
    </xf>
    <xf numFmtId="182" fontId="19" fillId="0" borderId="0" xfId="152" applyNumberFormat="1" applyFont="1">
      <alignment vertical="center"/>
    </xf>
    <xf numFmtId="215" fontId="38" fillId="0" borderId="0" xfId="152" applyNumberFormat="1" applyFont="1">
      <alignment vertical="center"/>
    </xf>
    <xf numFmtId="215" fontId="19" fillId="0" borderId="0" xfId="152" applyNumberFormat="1" applyFont="1">
      <alignment vertical="center"/>
    </xf>
    <xf numFmtId="222" fontId="19" fillId="0" borderId="0" xfId="152" applyNumberFormat="1" applyFont="1" applyAlignment="1">
      <alignment horizontal="center" vertical="center"/>
    </xf>
    <xf numFmtId="182" fontId="19" fillId="0" borderId="0" xfId="152" applyNumberFormat="1" applyFont="1" applyBorder="1">
      <alignment vertical="center"/>
    </xf>
    <xf numFmtId="215" fontId="38" fillId="0" borderId="0" xfId="152" applyNumberFormat="1" applyFont="1" applyBorder="1">
      <alignment vertical="center"/>
    </xf>
    <xf numFmtId="222" fontId="19" fillId="0" borderId="1" xfId="152" applyNumberFormat="1" applyFont="1" applyBorder="1" applyAlignment="1">
      <alignment horizontal="center" vertical="center"/>
    </xf>
    <xf numFmtId="182" fontId="19" fillId="0" borderId="1" xfId="152" applyNumberFormat="1" applyFont="1" applyBorder="1">
      <alignment vertical="center"/>
    </xf>
    <xf numFmtId="215" fontId="19" fillId="0" borderId="1" xfId="152" applyNumberFormat="1" applyFont="1" applyBorder="1">
      <alignment vertical="center"/>
    </xf>
    <xf numFmtId="215" fontId="38" fillId="0" borderId="1" xfId="152" applyNumberFormat="1" applyFont="1" applyBorder="1">
      <alignment vertical="center"/>
    </xf>
    <xf numFmtId="10" fontId="19" fillId="0" borderId="0" xfId="152" applyNumberFormat="1" applyFont="1" applyAlignment="1">
      <alignment vertical="center"/>
    </xf>
    <xf numFmtId="214" fontId="19" fillId="0" borderId="0" xfId="152" applyNumberFormat="1" applyFont="1">
      <alignment vertical="center"/>
    </xf>
    <xf numFmtId="183" fontId="38" fillId="0" borderId="0" xfId="152" applyNumberFormat="1" applyFont="1">
      <alignment vertical="center"/>
    </xf>
    <xf numFmtId="10" fontId="19" fillId="0" borderId="1" xfId="152" applyNumberFormat="1" applyFont="1" applyBorder="1" applyAlignment="1">
      <alignment vertical="center"/>
    </xf>
    <xf numFmtId="214" fontId="19" fillId="0" borderId="1" xfId="152" applyNumberFormat="1" applyFont="1" applyBorder="1">
      <alignment vertical="center"/>
    </xf>
    <xf numFmtId="222" fontId="19" fillId="0" borderId="3" xfId="152" applyNumberFormat="1" applyFont="1" applyBorder="1" applyAlignment="1">
      <alignment horizontal="center" vertical="center"/>
    </xf>
    <xf numFmtId="183" fontId="17" fillId="17" borderId="0" xfId="152" applyNumberFormat="1" applyFont="1" applyFill="1" applyProtection="1">
      <alignment vertical="center"/>
    </xf>
    <xf numFmtId="180" fontId="17" fillId="20" borderId="0" xfId="152" applyNumberFormat="1" applyFont="1" applyFill="1" applyProtection="1">
      <alignment vertical="center"/>
    </xf>
    <xf numFmtId="179" fontId="54" fillId="17" borderId="0" xfId="152" applyNumberFormat="1" applyFont="1" applyFill="1" applyBorder="1" applyAlignment="1" applyProtection="1">
      <alignment vertical="center"/>
    </xf>
    <xf numFmtId="210" fontId="17" fillId="17" borderId="0" xfId="152" applyNumberFormat="1" applyFont="1" applyFill="1" applyAlignment="1" applyProtection="1">
      <alignment vertical="center"/>
    </xf>
    <xf numFmtId="0" fontId="26" fillId="0" borderId="0" xfId="0" applyFont="1">
      <alignment vertical="center"/>
    </xf>
    <xf numFmtId="14" fontId="19" fillId="0" borderId="12" xfId="152" applyNumberFormat="1" applyFont="1" applyFill="1" applyBorder="1" applyAlignment="1">
      <alignment horizontal="center" vertical="center"/>
    </xf>
    <xf numFmtId="200" fontId="38" fillId="0" borderId="12" xfId="152" applyNumberFormat="1" applyFont="1" applyBorder="1">
      <alignment vertical="center"/>
    </xf>
    <xf numFmtId="0" fontId="19" fillId="16" borderId="2" xfId="152" applyFont="1" applyFill="1" applyBorder="1" applyAlignment="1" applyProtection="1">
      <alignment vertical="center"/>
    </xf>
    <xf numFmtId="14" fontId="19" fillId="0" borderId="12" xfId="152" applyNumberFormat="1" applyFont="1" applyBorder="1" applyAlignment="1">
      <alignment horizontal="center" vertical="center"/>
    </xf>
    <xf numFmtId="201" fontId="24" fillId="0" borderId="12" xfId="152" applyNumberFormat="1" applyFont="1" applyBorder="1">
      <alignment vertical="center"/>
    </xf>
    <xf numFmtId="0" fontId="19" fillId="0" borderId="11" xfId="152" applyFont="1" applyBorder="1" applyAlignment="1">
      <alignment vertical="center"/>
    </xf>
    <xf numFmtId="0" fontId="19" fillId="0" borderId="18" xfId="152" applyFont="1" applyBorder="1">
      <alignment vertical="center"/>
    </xf>
    <xf numFmtId="0" fontId="19" fillId="19" borderId="18" xfId="152" applyFont="1" applyFill="1" applyBorder="1" applyProtection="1">
      <alignment vertical="center"/>
    </xf>
    <xf numFmtId="0" fontId="19" fillId="19" borderId="2" xfId="152" applyFont="1" applyFill="1" applyBorder="1" applyAlignment="1" applyProtection="1">
      <alignment vertical="center"/>
    </xf>
    <xf numFmtId="210" fontId="19" fillId="19" borderId="2" xfId="152" applyNumberFormat="1" applyFont="1" applyFill="1" applyBorder="1" applyAlignment="1" applyProtection="1">
      <alignment vertical="center"/>
    </xf>
    <xf numFmtId="0" fontId="19" fillId="0" borderId="11" xfId="152" applyFont="1" applyFill="1" applyBorder="1" applyAlignment="1" applyProtection="1">
      <alignment horizontal="left" vertical="center" indent="1"/>
    </xf>
    <xf numFmtId="0" fontId="19" fillId="0" borderId="0" xfId="152" applyFont="1" applyFill="1" applyBorder="1" applyAlignment="1" applyProtection="1">
      <alignment vertical="center"/>
    </xf>
    <xf numFmtId="210" fontId="19" fillId="0" borderId="0" xfId="152" applyNumberFormat="1" applyFont="1" applyFill="1" applyBorder="1" applyAlignment="1" applyProtection="1">
      <alignment vertical="center"/>
    </xf>
    <xf numFmtId="0" fontId="19" fillId="0" borderId="2" xfId="152" applyFont="1" applyBorder="1" applyAlignment="1">
      <alignment horizontal="right" vertical="center"/>
    </xf>
    <xf numFmtId="210" fontId="24" fillId="0" borderId="0" xfId="152" applyNumberFormat="1" applyFont="1" applyBorder="1">
      <alignment vertical="center"/>
    </xf>
    <xf numFmtId="179" fontId="38" fillId="0" borderId="0" xfId="152" applyNumberFormat="1" applyFont="1" applyBorder="1" applyAlignment="1">
      <alignment vertical="center"/>
    </xf>
    <xf numFmtId="0" fontId="19" fillId="0" borderId="2" xfId="152" applyFont="1" applyFill="1" applyBorder="1" applyAlignment="1">
      <alignment horizontal="center" vertical="center"/>
    </xf>
    <xf numFmtId="0" fontId="19" fillId="0" borderId="17" xfId="152" applyFont="1" applyFill="1" applyBorder="1" applyAlignment="1" applyProtection="1">
      <alignment horizontal="left" vertical="center" indent="1"/>
    </xf>
    <xf numFmtId="0" fontId="19" fillId="0" borderId="1" xfId="152" applyFont="1" applyFill="1" applyBorder="1" applyAlignment="1" applyProtection="1">
      <alignment vertical="center"/>
    </xf>
    <xf numFmtId="210" fontId="19" fillId="0" borderId="1" xfId="152" applyNumberFormat="1" applyFont="1" applyFill="1" applyBorder="1" applyAlignment="1" applyProtection="1">
      <alignment vertical="center"/>
    </xf>
    <xf numFmtId="0" fontId="19" fillId="19" borderId="11" xfId="152" applyFont="1" applyFill="1" applyBorder="1" applyProtection="1">
      <alignment vertical="center"/>
    </xf>
    <xf numFmtId="0" fontId="19" fillId="19" borderId="0" xfId="152" applyFont="1" applyFill="1" applyBorder="1" applyAlignment="1" applyProtection="1">
      <alignment vertical="center"/>
    </xf>
    <xf numFmtId="210" fontId="19" fillId="19" borderId="0" xfId="152" applyNumberFormat="1" applyFont="1" applyFill="1" applyBorder="1" applyAlignment="1" applyProtection="1">
      <alignment vertical="center"/>
    </xf>
    <xf numFmtId="184" fontId="24" fillId="0" borderId="0" xfId="152" applyNumberFormat="1" applyFont="1" applyBorder="1">
      <alignment vertical="center"/>
    </xf>
    <xf numFmtId="179" fontId="24" fillId="0" borderId="0" xfId="152" applyNumberFormat="1" applyFont="1" applyBorder="1">
      <alignment vertical="center"/>
    </xf>
    <xf numFmtId="0" fontId="19" fillId="0" borderId="19" xfId="152" applyFont="1" applyFill="1" applyBorder="1">
      <alignment vertical="center"/>
    </xf>
    <xf numFmtId="0" fontId="19" fillId="0" borderId="20" xfId="152" applyFont="1" applyFill="1" applyBorder="1">
      <alignment vertical="center"/>
    </xf>
    <xf numFmtId="0" fontId="19" fillId="0" borderId="21" xfId="152" applyFont="1" applyFill="1" applyBorder="1">
      <alignment vertical="center"/>
    </xf>
    <xf numFmtId="222" fontId="17" fillId="17" borderId="0" xfId="152" applyNumberFormat="1" applyFont="1" applyFill="1" applyProtection="1">
      <alignment vertical="center"/>
    </xf>
    <xf numFmtId="0" fontId="26" fillId="0" borderId="0" xfId="0" applyFont="1" applyBorder="1">
      <alignment vertical="center"/>
    </xf>
    <xf numFmtId="183" fontId="26" fillId="0" borderId="0" xfId="0" applyNumberFormat="1" applyFont="1" applyBorder="1">
      <alignment vertical="center"/>
    </xf>
    <xf numFmtId="183" fontId="26" fillId="0" borderId="12" xfId="0" applyNumberFormat="1" applyFont="1" applyBorder="1">
      <alignment vertical="center"/>
    </xf>
    <xf numFmtId="0" fontId="26" fillId="0" borderId="12" xfId="0" applyFont="1" applyBorder="1">
      <alignment vertical="center"/>
    </xf>
    <xf numFmtId="0" fontId="19" fillId="16" borderId="10" xfId="152" applyFont="1" applyFill="1" applyBorder="1">
      <alignment vertical="center"/>
    </xf>
    <xf numFmtId="181" fontId="19" fillId="16" borderId="13" xfId="152" applyNumberFormat="1" applyFont="1" applyFill="1" applyBorder="1" applyAlignment="1">
      <alignment horizontal="center" vertical="center"/>
    </xf>
    <xf numFmtId="210" fontId="19" fillId="0" borderId="12" xfId="152" applyNumberFormat="1" applyFont="1" applyBorder="1" applyProtection="1">
      <alignment vertical="center"/>
    </xf>
    <xf numFmtId="210" fontId="19" fillId="0" borderId="16" xfId="152" applyNumberFormat="1" applyFont="1" applyBorder="1" applyProtection="1">
      <alignment vertical="center"/>
    </xf>
    <xf numFmtId="210" fontId="19" fillId="0" borderId="15" xfId="152" applyNumberFormat="1" applyFont="1" applyFill="1" applyBorder="1">
      <alignment vertical="center"/>
    </xf>
    <xf numFmtId="210" fontId="19" fillId="0" borderId="13" xfId="152" applyNumberFormat="1" applyFont="1" applyBorder="1" applyProtection="1">
      <alignment vertical="center"/>
    </xf>
    <xf numFmtId="0" fontId="19" fillId="0" borderId="12" xfId="152" applyFont="1" applyFill="1" applyBorder="1">
      <alignment vertical="center"/>
    </xf>
    <xf numFmtId="210" fontId="19" fillId="19" borderId="13" xfId="152" applyNumberFormat="1" applyFont="1" applyFill="1" applyBorder="1" applyAlignment="1" applyProtection="1">
      <alignment vertical="center"/>
    </xf>
    <xf numFmtId="210" fontId="19" fillId="0" borderId="12" xfId="152" applyNumberFormat="1" applyFont="1" applyFill="1" applyBorder="1" applyAlignment="1" applyProtection="1">
      <alignment vertical="center"/>
    </xf>
    <xf numFmtId="210" fontId="19" fillId="0" borderId="16" xfId="152" applyNumberFormat="1" applyFont="1" applyFill="1" applyBorder="1" applyAlignment="1" applyProtection="1">
      <alignment vertical="center"/>
    </xf>
    <xf numFmtId="210" fontId="19" fillId="19" borderId="12" xfId="152" applyNumberFormat="1" applyFont="1" applyFill="1" applyBorder="1" applyAlignment="1" applyProtection="1">
      <alignment vertical="center"/>
    </xf>
    <xf numFmtId="183" fontId="19" fillId="21" borderId="15" xfId="152" applyNumberFormat="1" applyFont="1" applyFill="1" applyBorder="1">
      <alignment vertical="center"/>
    </xf>
    <xf numFmtId="0" fontId="19" fillId="0" borderId="21" xfId="152" applyFont="1" applyBorder="1">
      <alignment vertical="center"/>
    </xf>
    <xf numFmtId="183" fontId="19" fillId="0" borderId="3" xfId="152" applyNumberFormat="1" applyFont="1" applyFill="1" applyBorder="1">
      <alignment vertical="center"/>
    </xf>
    <xf numFmtId="217" fontId="26" fillId="0" borderId="0" xfId="0" applyNumberFormat="1" applyFont="1" applyBorder="1">
      <alignment vertical="center"/>
    </xf>
    <xf numFmtId="183" fontId="19" fillId="0" borderId="21" xfId="152" applyNumberFormat="1" applyFont="1" applyFill="1" applyBorder="1">
      <alignment vertical="center"/>
    </xf>
    <xf numFmtId="210" fontId="19" fillId="0" borderId="2" xfId="152" applyNumberFormat="1" applyFont="1" applyBorder="1" applyAlignment="1">
      <alignment horizontal="center" vertical="center"/>
    </xf>
    <xf numFmtId="210" fontId="19" fillId="0" borderId="13" xfId="152" applyNumberFormat="1" applyFont="1" applyBorder="1" applyAlignment="1">
      <alignment horizontal="center" vertical="center"/>
    </xf>
    <xf numFmtId="210" fontId="38" fillId="22" borderId="0" xfId="152" applyNumberFormat="1" applyFont="1" applyFill="1" applyBorder="1">
      <alignment vertical="center"/>
    </xf>
    <xf numFmtId="10" fontId="19" fillId="0" borderId="2" xfId="152" applyNumberFormat="1" applyFont="1" applyBorder="1">
      <alignment vertical="center"/>
    </xf>
    <xf numFmtId="210" fontId="19" fillId="0" borderId="0" xfId="152" applyNumberFormat="1" applyFont="1" applyBorder="1" applyAlignment="1">
      <alignment vertical="center"/>
    </xf>
    <xf numFmtId="183" fontId="38" fillId="0" borderId="0" xfId="152" applyNumberFormat="1" applyFont="1" applyBorder="1">
      <alignment vertical="center"/>
    </xf>
    <xf numFmtId="183" fontId="38" fillId="0" borderId="0" xfId="152" applyNumberFormat="1" applyFont="1" applyBorder="1" applyAlignment="1">
      <alignment vertical="center"/>
    </xf>
    <xf numFmtId="183" fontId="38" fillId="0" borderId="0" xfId="152" applyNumberFormat="1" applyFont="1" applyBorder="1" applyAlignment="1">
      <alignment horizontal="right" vertical="center"/>
    </xf>
    <xf numFmtId="179" fontId="19" fillId="0" borderId="0" xfId="152" applyNumberFormat="1" applyFont="1" applyBorder="1" applyAlignment="1">
      <alignment horizontal="right" vertical="center"/>
    </xf>
    <xf numFmtId="180" fontId="19" fillId="0" borderId="0" xfId="152" applyNumberFormat="1" applyFont="1" applyFill="1" applyBorder="1">
      <alignment vertical="center"/>
    </xf>
    <xf numFmtId="10" fontId="19" fillId="0" borderId="0" xfId="152" applyNumberFormat="1" applyFont="1">
      <alignment vertical="center"/>
    </xf>
    <xf numFmtId="0" fontId="55" fillId="0" borderId="0" xfId="0" applyFont="1">
      <alignment vertical="center"/>
    </xf>
    <xf numFmtId="183" fontId="38" fillId="0" borderId="12" xfId="152" applyNumberFormat="1" applyFont="1" applyBorder="1">
      <alignment vertical="center"/>
    </xf>
    <xf numFmtId="0" fontId="19" fillId="22" borderId="14" xfId="152" applyFont="1" applyFill="1" applyBorder="1" applyAlignment="1">
      <alignment horizontal="center" vertical="center"/>
    </xf>
    <xf numFmtId="183" fontId="19" fillId="22" borderId="3" xfId="152" applyNumberFormat="1" applyFont="1" applyFill="1" applyBorder="1">
      <alignment vertical="center"/>
    </xf>
    <xf numFmtId="214" fontId="38" fillId="22" borderId="3" xfId="152" applyNumberFormat="1" applyFont="1" applyFill="1" applyBorder="1">
      <alignment vertical="center"/>
    </xf>
    <xf numFmtId="210" fontId="19" fillId="22" borderId="3" xfId="152" applyNumberFormat="1" applyFont="1" applyFill="1" applyBorder="1">
      <alignment vertical="center"/>
    </xf>
    <xf numFmtId="180" fontId="19" fillId="22" borderId="3" xfId="152" applyNumberFormat="1" applyFont="1" applyFill="1" applyBorder="1">
      <alignment vertical="center"/>
    </xf>
    <xf numFmtId="0" fontId="19" fillId="22" borderId="3" xfId="152" applyFont="1" applyFill="1" applyBorder="1" applyAlignment="1">
      <alignment horizontal="center" vertical="center"/>
    </xf>
    <xf numFmtId="183" fontId="38" fillId="22" borderId="15" xfId="152" applyNumberFormat="1" applyFont="1" applyFill="1" applyBorder="1">
      <alignment vertical="center"/>
    </xf>
    <xf numFmtId="0" fontId="19" fillId="22" borderId="17" xfId="152" applyFont="1" applyFill="1" applyBorder="1">
      <alignment vertical="center"/>
    </xf>
    <xf numFmtId="0" fontId="19" fillId="22" borderId="1" xfId="152" applyFont="1" applyFill="1" applyBorder="1">
      <alignment vertical="center"/>
    </xf>
    <xf numFmtId="214" fontId="38" fillId="22" borderId="1" xfId="152" applyNumberFormat="1" applyFont="1" applyFill="1" applyBorder="1">
      <alignment vertical="center"/>
    </xf>
    <xf numFmtId="180" fontId="19" fillId="22" borderId="1" xfId="152" applyNumberFormat="1" applyFont="1" applyFill="1" applyBorder="1" applyAlignment="1">
      <alignment vertical="center"/>
    </xf>
    <xf numFmtId="180" fontId="19" fillId="22" borderId="1" xfId="152" applyNumberFormat="1" applyFont="1" applyFill="1" applyBorder="1">
      <alignment vertical="center"/>
    </xf>
    <xf numFmtId="10" fontId="19" fillId="22" borderId="1" xfId="152" applyNumberFormat="1" applyFont="1" applyFill="1" applyBorder="1" applyAlignment="1">
      <alignment horizontal="center" vertical="center"/>
    </xf>
    <xf numFmtId="183" fontId="19" fillId="22" borderId="16" xfId="152" applyNumberFormat="1" applyFont="1" applyFill="1" applyBorder="1">
      <alignment vertical="center"/>
    </xf>
    <xf numFmtId="182" fontId="17" fillId="11" borderId="0" xfId="152" applyNumberFormat="1" applyFont="1" applyFill="1" applyAlignment="1" applyProtection="1">
      <alignment horizontal="center" vertical="center"/>
    </xf>
    <xf numFmtId="0" fontId="19" fillId="0" borderId="11" xfId="152" applyFont="1" applyFill="1" applyBorder="1" applyAlignment="1">
      <alignment horizontal="left" vertical="center" indent="2"/>
    </xf>
  </cellXfs>
  <cellStyles count="429">
    <cellStyle name="#_0_Bold_E" xfId="2"/>
    <cellStyle name="#_0_Bold_R" xfId="3"/>
    <cellStyle name="#_0_Bold_W" xfId="4"/>
    <cellStyle name="#_0_E" xfId="5"/>
    <cellStyle name="#_0_R" xfId="6"/>
    <cellStyle name="#_0_Total_E" xfId="7"/>
    <cellStyle name="#_0_Total_R" xfId="8"/>
    <cellStyle name="#_0_Total_W" xfId="9"/>
    <cellStyle name="#_0_W" xfId="10"/>
    <cellStyle name="#_1_Bold_E" xfId="11"/>
    <cellStyle name="#_1_Bold_R" xfId="12"/>
    <cellStyle name="#_1_Bold_W" xfId="13"/>
    <cellStyle name="#_1_E" xfId="14"/>
    <cellStyle name="#_1_R" xfId="15"/>
    <cellStyle name="#_1_Total_E" xfId="16"/>
    <cellStyle name="#_1_Total_R" xfId="17"/>
    <cellStyle name="#_1_Total_W" xfId="18"/>
    <cellStyle name="#_1_W" xfId="19"/>
    <cellStyle name="#_2_Bold_E" xfId="20"/>
    <cellStyle name="#_2_Bold_R" xfId="21"/>
    <cellStyle name="#_2_Bold_W" xfId="22"/>
    <cellStyle name="#_2_E" xfId="23"/>
    <cellStyle name="#_2_R" xfId="24"/>
    <cellStyle name="#_2_Total_E" xfId="25"/>
    <cellStyle name="#_2_Total_R" xfId="26"/>
    <cellStyle name="#_2_W" xfId="27"/>
    <cellStyle name="#_2_W_Total" xfId="28"/>
    <cellStyle name="#_4_Bold_R" xfId="29"/>
    <cellStyle name="#_4_E" xfId="30"/>
    <cellStyle name="#_K_R" xfId="31"/>
    <cellStyle name="#_K_R 2" xfId="32"/>
    <cellStyle name="#_K_R 2 2" xfId="33"/>
    <cellStyle name="#_K_R 3" xfId="34"/>
    <cellStyle name="#_K_R 4" xfId="35"/>
    <cellStyle name="#_K_W" xfId="36"/>
    <cellStyle name="%_0_Bold_E" xfId="37"/>
    <cellStyle name="%_0_Bold_R" xfId="38"/>
    <cellStyle name="%_0_Bold_W" xfId="39"/>
    <cellStyle name="%_0_E" xfId="40"/>
    <cellStyle name="%_0_R" xfId="41"/>
    <cellStyle name="%_0_Total_E" xfId="42"/>
    <cellStyle name="%_0_Total_R" xfId="43"/>
    <cellStyle name="%_0_Total_W" xfId="44"/>
    <cellStyle name="%_0_W" xfId="45"/>
    <cellStyle name="%_1_Bold_E" xfId="46"/>
    <cellStyle name="%_1_Bold_R" xfId="47"/>
    <cellStyle name="%_1_Bold_W" xfId="48"/>
    <cellStyle name="%_1_E" xfId="49"/>
    <cellStyle name="%_1_R" xfId="50"/>
    <cellStyle name="%_1_Total_E" xfId="51"/>
    <cellStyle name="%_1_Total_R" xfId="52"/>
    <cellStyle name="%_1_Total_W" xfId="53"/>
    <cellStyle name="%_1_W" xfId="54"/>
    <cellStyle name="%_2_Bold_E" xfId="55"/>
    <cellStyle name="%_2_Bold_R" xfId="56"/>
    <cellStyle name="%_2_Bold_W" xfId="57"/>
    <cellStyle name="%_2_E" xfId="58"/>
    <cellStyle name="%_2_R" xfId="59"/>
    <cellStyle name="%_2_Total_E" xfId="60"/>
    <cellStyle name="%_2_Total_R" xfId="61"/>
    <cellStyle name="%_2_Total_W" xfId="62"/>
    <cellStyle name="%_2_W" xfId="63"/>
    <cellStyle name="%_3_Bold_E" xfId="64"/>
    <cellStyle name="%_3_Bold_R" xfId="65"/>
    <cellStyle name="%_3_Bold_W" xfId="66"/>
    <cellStyle name="%_3_E" xfId="67"/>
    <cellStyle name="%_3_R" xfId="68"/>
    <cellStyle name="%_3_Total_E" xfId="69"/>
    <cellStyle name="%_3_Total_R" xfId="70"/>
    <cellStyle name="%_3_Total_W" xfId="71"/>
    <cellStyle name="%_3_W" xfId="72"/>
    <cellStyle name="_mir-2000-Nov-03_eod " xfId="150"/>
    <cellStyle name="0,0_x000d__x000a_NA_x000d__x000a_" xfId="174"/>
    <cellStyle name="Accounting_BoxEdit" xfId="73"/>
    <cellStyle name="BlackBorder" xfId="74"/>
    <cellStyle name="CF_#_0_Box_E" xfId="75"/>
    <cellStyle name="Comma [0] 2" xfId="192"/>
    <cellStyle name="Comma [0] 2 2" xfId="238"/>
    <cellStyle name="Comma [0] 2 2 2" xfId="358"/>
    <cellStyle name="Comma [0]_2004_Budget Don_031111" xfId="202"/>
    <cellStyle name="Comma 2" xfId="77"/>
    <cellStyle name="Comma 3" xfId="78"/>
    <cellStyle name="Comma 3 2" xfId="260"/>
    <cellStyle name="Comma 3 2 2" xfId="367"/>
    <cellStyle name="Comma 35" xfId="267"/>
    <cellStyle name="Comma 35 2" xfId="370"/>
    <cellStyle name="Comma 4" xfId="79"/>
    <cellStyle name="Comma 4 2" xfId="80"/>
    <cellStyle name="Comma 5" xfId="81"/>
    <cellStyle name="Comma 6" xfId="76"/>
    <cellStyle name="Currency 2" xfId="82"/>
    <cellStyle name="Currency 4" xfId="261"/>
    <cellStyle name="Date_Bold_E" xfId="83"/>
    <cellStyle name="Euro" xfId="84"/>
    <cellStyle name="EY1_BL" xfId="154"/>
    <cellStyle name="EY2_B" xfId="155"/>
    <cellStyle name="EY3_B" xfId="156"/>
    <cellStyle name="EY4_HL" xfId="157"/>
    <cellStyle name="EY5_B" xfId="158"/>
    <cellStyle name="EY6_B" xfId="159"/>
    <cellStyle name="General_Edit" xfId="151"/>
    <cellStyle name="Generall_Write" xfId="85"/>
    <cellStyle name="GrayToolbar" xfId="86"/>
    <cellStyle name="Hidden_Formula" xfId="87"/>
    <cellStyle name="NACC" xfId="88"/>
    <cellStyle name="Normal 2" xfId="89"/>
    <cellStyle name="Normal 2 2" xfId="193"/>
    <cellStyle name="Normal 3" xfId="90"/>
    <cellStyle name="Normal 3 2" xfId="153"/>
    <cellStyle name="Normal 3 3" xfId="240"/>
    <cellStyle name="Normal 3 4" xfId="232"/>
    <cellStyle name="Normal 4" xfId="1"/>
    <cellStyle name="Normal 5" xfId="152"/>
    <cellStyle name="Normal 6" xfId="165"/>
    <cellStyle name="Normal 7 2" xfId="259"/>
    <cellStyle name="Normal_Rev7-2007 04 12 M Tower Budget" xfId="211"/>
    <cellStyle name="OS_Currency_R" xfId="91"/>
    <cellStyle name="Percent" xfId="210"/>
    <cellStyle name="Percent 2" xfId="93"/>
    <cellStyle name="Percent 2 9" xfId="262"/>
    <cellStyle name="Percent 28" xfId="266"/>
    <cellStyle name="Percent 3" xfId="94"/>
    <cellStyle name="Percent 3 2" xfId="268"/>
    <cellStyle name="Percent 3 3" xfId="263"/>
    <cellStyle name="Percent 4" xfId="95"/>
    <cellStyle name="Percent 4 2" xfId="96"/>
    <cellStyle name="Percent 5" xfId="97"/>
    <cellStyle name="Percent 6" xfId="92"/>
    <cellStyle name="Percent 7" xfId="164"/>
    <cellStyle name="PropertyNameHeader" xfId="98"/>
    <cellStyle name="RR_LoanTermYears" xfId="99"/>
    <cellStyle name="T_Center_Bold_E" xfId="100"/>
    <cellStyle name="T_Center_Bold_R" xfId="101"/>
    <cellStyle name="T_Center_Bold_Red" xfId="102"/>
    <cellStyle name="T_Center_Bold_W" xfId="103"/>
    <cellStyle name="T_Center_E" xfId="104"/>
    <cellStyle name="T_Center_Gray" xfId="105"/>
    <cellStyle name="T_Center_Header_E" xfId="106"/>
    <cellStyle name="T_Center_Header_R" xfId="107"/>
    <cellStyle name="T_Center_Header_W" xfId="108"/>
    <cellStyle name="T_Center_R" xfId="109"/>
    <cellStyle name="T_Center_Total_E" xfId="110"/>
    <cellStyle name="T_Center_Total_R" xfId="111"/>
    <cellStyle name="T_Center_Total_W" xfId="112"/>
    <cellStyle name="T_Center_W" xfId="113"/>
    <cellStyle name="T_CenterW_Bold_R" xfId="114"/>
    <cellStyle name="T_Comment_E" xfId="115"/>
    <cellStyle name="T_Comment_W" xfId="116"/>
    <cellStyle name="T_Header_Identity" xfId="117"/>
    <cellStyle name="T_Header_Sheet" xfId="118"/>
    <cellStyle name="T_Header_Table" xfId="119"/>
    <cellStyle name="T_Hidden_R" xfId="120"/>
    <cellStyle name="T_Left_Bold_E" xfId="121"/>
    <cellStyle name="T_Left_Bold_R" xfId="122"/>
    <cellStyle name="T_Left_Bold_W" xfId="123"/>
    <cellStyle name="T_Left_E" xfId="124"/>
    <cellStyle name="T_Left_Gray" xfId="125"/>
    <cellStyle name="T_Left_Header_E" xfId="126"/>
    <cellStyle name="T_Left_Header_R" xfId="127"/>
    <cellStyle name="T_Left_Header_W" xfId="128"/>
    <cellStyle name="T_Left_R" xfId="129"/>
    <cellStyle name="T_Left_Total_E" xfId="130"/>
    <cellStyle name="T_Left_Total_R" xfId="131"/>
    <cellStyle name="T_Left_Total_W" xfId="132"/>
    <cellStyle name="T_Left_W" xfId="133"/>
    <cellStyle name="T_LeftTop_W" xfId="134"/>
    <cellStyle name="T_Right_Bold_E" xfId="135"/>
    <cellStyle name="T_Right_Bold_R" xfId="136"/>
    <cellStyle name="T_Right_Bold_R:" xfId="137"/>
    <cellStyle name="T_Right_Bold_W" xfId="138"/>
    <cellStyle name="T_Right_E" xfId="139"/>
    <cellStyle name="T_Right_Gray" xfId="140"/>
    <cellStyle name="T_Right_Header_E" xfId="141"/>
    <cellStyle name="T_Right_Header_R" xfId="142"/>
    <cellStyle name="T_Right_Header_W" xfId="143"/>
    <cellStyle name="T_Right_R" xfId="144"/>
    <cellStyle name="T_Right_Total_E" xfId="145"/>
    <cellStyle name="T_Right_Total_R" xfId="146"/>
    <cellStyle name="T_Right_Total_W" xfId="147"/>
    <cellStyle name="T_Right_W" xfId="148"/>
    <cellStyle name="ZipCode_W" xfId="149"/>
    <cellStyle name="백분율 10" xfId="223"/>
    <cellStyle name="백분율 10 2" xfId="271"/>
    <cellStyle name="백분율 10 3" xfId="296"/>
    <cellStyle name="백분율 10 3 2" xfId="396"/>
    <cellStyle name="백분율 10 4" xfId="347"/>
    <cellStyle name="백분율 11" xfId="229"/>
    <cellStyle name="백분율 11 2" xfId="302"/>
    <cellStyle name="백분율 11 2 2" xfId="402"/>
    <cellStyle name="백분율 11 3" xfId="353"/>
    <cellStyle name="백분율 12" xfId="235"/>
    <cellStyle name="백분율 12 2" xfId="305"/>
    <cellStyle name="백분율 12 2 2" xfId="405"/>
    <cellStyle name="백분율 12 3" xfId="357"/>
    <cellStyle name="백분율 13" xfId="239"/>
    <cellStyle name="백분율 14" xfId="245"/>
    <cellStyle name="백분율 15" xfId="253"/>
    <cellStyle name="백분율 15 2" xfId="309"/>
    <cellStyle name="백분율 15 2 2" xfId="409"/>
    <cellStyle name="백분율 15 3" xfId="364"/>
    <cellStyle name="백분율 16" xfId="254"/>
    <cellStyle name="백분율 17" xfId="273"/>
    <cellStyle name="백분율 17 2" xfId="314"/>
    <cellStyle name="백분율 17 2 2" xfId="414"/>
    <cellStyle name="백분율 17 3" xfId="374"/>
    <cellStyle name="백분율 18" xfId="276"/>
    <cellStyle name="백분율 18 2" xfId="317"/>
    <cellStyle name="백분율 18 2 2" xfId="417"/>
    <cellStyle name="백분율 18 3" xfId="377"/>
    <cellStyle name="백분율 19" xfId="278"/>
    <cellStyle name="백분율 19 2" xfId="318"/>
    <cellStyle name="백분율 19 2 2" xfId="418"/>
    <cellStyle name="백분율 19 3" xfId="378"/>
    <cellStyle name="백분율 2" xfId="163"/>
    <cellStyle name="백분율 2 2" xfId="167"/>
    <cellStyle name="백분율 2 2 2" xfId="204"/>
    <cellStyle name="백분율 2 3" xfId="258"/>
    <cellStyle name="백분율 2 4" xfId="175"/>
    <cellStyle name="백분율 20" xfId="421"/>
    <cellStyle name="백분율 21" xfId="424"/>
    <cellStyle name="백분율 22" xfId="428"/>
    <cellStyle name="백분율 23" xfId="173"/>
    <cellStyle name="백분율 3" xfId="191"/>
    <cellStyle name="백분율 3 2" xfId="282"/>
    <cellStyle name="백분율 3 2 2" xfId="382"/>
    <cellStyle name="백분율 3 3" xfId="328"/>
    <cellStyle name="백분율 4" xfId="169"/>
    <cellStyle name="백분율 4 2" xfId="283"/>
    <cellStyle name="백분율 4 2 2" xfId="383"/>
    <cellStyle name="백분율 4 3" xfId="330"/>
    <cellStyle name="백분율 5" xfId="198"/>
    <cellStyle name="백분율 5 2" xfId="207"/>
    <cellStyle name="백분율 5 3" xfId="286"/>
    <cellStyle name="백분율 5 3 2" xfId="386"/>
    <cellStyle name="백분율 5 4" xfId="333"/>
    <cellStyle name="백분율 6" xfId="200"/>
    <cellStyle name="백분율 6 2" xfId="289"/>
    <cellStyle name="백분율 6 2 2" xfId="389"/>
    <cellStyle name="백분율 6 3" xfId="336"/>
    <cellStyle name="백분율 7" xfId="216"/>
    <cellStyle name="백분율 7 2" xfId="290"/>
    <cellStyle name="백분율 7 2 2" xfId="390"/>
    <cellStyle name="백분율 7 3" xfId="341"/>
    <cellStyle name="백분율 8" xfId="220"/>
    <cellStyle name="백분율 8 2" xfId="293"/>
    <cellStyle name="백분율 8 2 2" xfId="393"/>
    <cellStyle name="백분율 8 3" xfId="344"/>
    <cellStyle name="백분율 9" xfId="215"/>
    <cellStyle name="쉼표 [0] 10" xfId="228"/>
    <cellStyle name="쉼표 [0] 10 2" xfId="301"/>
    <cellStyle name="쉼표 [0] 10 2 2" xfId="401"/>
    <cellStyle name="쉼표 [0] 10 3" xfId="352"/>
    <cellStyle name="쉼표 [0] 11" xfId="194"/>
    <cellStyle name="쉼표 [0] 11 2" xfId="329"/>
    <cellStyle name="쉼표 [0] 11 3" xfId="221"/>
    <cellStyle name="쉼표 [0] 11 3 2" xfId="294"/>
    <cellStyle name="쉼표 [0] 11 3 2 2" xfId="394"/>
    <cellStyle name="쉼표 [0] 11 3 3" xfId="345"/>
    <cellStyle name="쉼표 [0] 12" xfId="234"/>
    <cellStyle name="쉼표 [0] 12 2" xfId="304"/>
    <cellStyle name="쉼표 [0] 12 2 2" xfId="404"/>
    <cellStyle name="쉼표 [0] 12 3" xfId="356"/>
    <cellStyle name="쉼표 [0] 13" xfId="252"/>
    <cellStyle name="쉼표 [0] 13 2" xfId="308"/>
    <cellStyle name="쉼표 [0] 13 2 2" xfId="408"/>
    <cellStyle name="쉼표 [0] 13 3" xfId="363"/>
    <cellStyle name="쉼표 [0] 13 4" xfId="225"/>
    <cellStyle name="쉼표 [0] 13 4 2" xfId="298"/>
    <cellStyle name="쉼표 [0] 13 4 2 2" xfId="398"/>
    <cellStyle name="쉼표 [0] 13 4 3" xfId="349"/>
    <cellStyle name="쉼표 [0] 14" xfId="265"/>
    <cellStyle name="쉼표 [0] 14 2" xfId="311"/>
    <cellStyle name="쉼표 [0] 14 2 2" xfId="411"/>
    <cellStyle name="쉼표 [0] 14 3" xfId="369"/>
    <cellStyle name="쉼표 [0] 15" xfId="269"/>
    <cellStyle name="쉼표 [0] 15 2" xfId="371"/>
    <cellStyle name="쉼표 [0] 16" xfId="272"/>
    <cellStyle name="쉼표 [0] 16 2" xfId="313"/>
    <cellStyle name="쉼표 [0] 16 2 2" xfId="413"/>
    <cellStyle name="쉼표 [0] 16 3" xfId="373"/>
    <cellStyle name="쉼표 [0] 17" xfId="275"/>
    <cellStyle name="쉼표 [0] 17 2" xfId="316"/>
    <cellStyle name="쉼표 [0] 17 2 2" xfId="416"/>
    <cellStyle name="쉼표 [0] 17 3" xfId="376"/>
    <cellStyle name="쉼표 [0] 18" xfId="319"/>
    <cellStyle name="쉼표 [0] 19" xfId="420"/>
    <cellStyle name="쉼표 [0] 2" xfId="176"/>
    <cellStyle name="쉼표 [0] 2 2" xfId="205"/>
    <cellStyle name="쉼표 [0] 2 2 2" xfId="214"/>
    <cellStyle name="쉼표 [0] 2 2 2 2" xfId="250"/>
    <cellStyle name="쉼표 [0] 2 2 2 2 2" xfId="361"/>
    <cellStyle name="쉼표 [0] 2 2 2 3" xfId="340"/>
    <cellStyle name="쉼표 [0] 2 2 3" xfId="338"/>
    <cellStyle name="쉼표 [0] 2 3" xfId="177"/>
    <cellStyle name="쉼표 [0] 2 3 2" xfId="203"/>
    <cellStyle name="쉼표 [0] 2 3 2 2" xfId="337"/>
    <cellStyle name="쉼표 [0] 2 3 3" xfId="321"/>
    <cellStyle name="쉼표 [0] 2 4" xfId="320"/>
    <cellStyle name="쉼표 [0] 20" xfId="427"/>
    <cellStyle name="쉼표 [0] 21" xfId="219"/>
    <cellStyle name="쉼표 [0] 21 2" xfId="231"/>
    <cellStyle name="쉼표 [0] 21 2 2" xfId="354"/>
    <cellStyle name="쉼표 [0] 21 3" xfId="292"/>
    <cellStyle name="쉼표 [0] 21 3 2" xfId="392"/>
    <cellStyle name="쉼표 [0] 21 4" xfId="343"/>
    <cellStyle name="쉼표 [0] 22" xfId="172"/>
    <cellStyle name="쉼표 [0] 3" xfId="178"/>
    <cellStyle name="쉼표 [0] 3 10" xfId="206"/>
    <cellStyle name="쉼표 [0] 3 10 2" xfId="339"/>
    <cellStyle name="쉼표 [0] 3 2" xfId="244"/>
    <cellStyle name="쉼표 [0] 3 2 2" xfId="359"/>
    <cellStyle name="쉼표 [0] 3 3" xfId="322"/>
    <cellStyle name="쉼표 [0] 4" xfId="179"/>
    <cellStyle name="쉼표 [0] 4 2" xfId="180"/>
    <cellStyle name="쉼표 [0] 4 2 2" xfId="324"/>
    <cellStyle name="쉼표 [0] 4 3" xfId="323"/>
    <cellStyle name="쉼표 [0] 5" xfId="181"/>
    <cellStyle name="쉼표 [0] 5 2" xfId="325"/>
    <cellStyle name="쉼표 [0] 6" xfId="190"/>
    <cellStyle name="쉼표 [0] 6 2" xfId="246"/>
    <cellStyle name="쉼표 [0] 6 2 2" xfId="306"/>
    <cellStyle name="쉼표 [0] 6 2 2 2" xfId="406"/>
    <cellStyle name="쉼표 [0] 6 2 3" xfId="360"/>
    <cellStyle name="쉼표 [0] 6 3" xfId="281"/>
    <cellStyle name="쉼표 [0] 6 3 2" xfId="381"/>
    <cellStyle name="쉼표 [0] 6 4" xfId="327"/>
    <cellStyle name="쉼표 [0] 7" xfId="197"/>
    <cellStyle name="쉼표 [0] 7 2" xfId="285"/>
    <cellStyle name="쉼표 [0] 7 2 2" xfId="385"/>
    <cellStyle name="쉼표 [0] 7 3" xfId="332"/>
    <cellStyle name="쉼표 [0] 8" xfId="199"/>
    <cellStyle name="쉼표 [0] 8 2" xfId="288"/>
    <cellStyle name="쉼표 [0] 8 2 2" xfId="388"/>
    <cellStyle name="쉼표 [0] 8 3" xfId="335"/>
    <cellStyle name="쉼표 [0] 9" xfId="222"/>
    <cellStyle name="쉼표 [0] 9 2" xfId="295"/>
    <cellStyle name="쉼표 [0] 9 2 2" xfId="395"/>
    <cellStyle name="쉼표 [0] 9 3" xfId="346"/>
    <cellStyle name="쉼표 10" xfId="257"/>
    <cellStyle name="쉼표 10 2" xfId="366"/>
    <cellStyle name="쉼표 17" xfId="226"/>
    <cellStyle name="쉼표 17 2" xfId="299"/>
    <cellStyle name="쉼표 17 2 2" xfId="399"/>
    <cellStyle name="쉼표 17 3" xfId="350"/>
    <cellStyle name="쉼표 2" xfId="237"/>
    <cellStyle name="쉼표 20" xfId="242"/>
    <cellStyle name="쉼표 27" xfId="241"/>
    <cellStyle name="쉼표 3" xfId="255"/>
    <cellStyle name="쉼표 3 2" xfId="365"/>
    <cellStyle name="쉼표 4" xfId="279"/>
    <cellStyle name="쉼표 4 2" xfId="379"/>
    <cellStyle name="통화 2" xfId="162"/>
    <cellStyle name="통화 2 2" xfId="256"/>
    <cellStyle name="표준" xfId="0" builtinId="0" customBuiltin="1"/>
    <cellStyle name="표준 10" xfId="236"/>
    <cellStyle name="표준 10 2 6" xfId="217"/>
    <cellStyle name="표준 11" xfId="243"/>
    <cellStyle name="표준 12" xfId="195"/>
    <cellStyle name="표준 13" xfId="251"/>
    <cellStyle name="표준 13 2" xfId="307"/>
    <cellStyle name="표준 13 2 2" xfId="407"/>
    <cellStyle name="표준 13 3" xfId="362"/>
    <cellStyle name="표준 14" xfId="264"/>
    <cellStyle name="표준 14 2" xfId="310"/>
    <cellStyle name="표준 14 2 2" xfId="410"/>
    <cellStyle name="표준 14 3" xfId="368"/>
    <cellStyle name="표준 15" xfId="270"/>
    <cellStyle name="표준 15 2" xfId="312"/>
    <cellStyle name="표준 15 2 2" xfId="412"/>
    <cellStyle name="표준 15 3" xfId="372"/>
    <cellStyle name="표준 16" xfId="274"/>
    <cellStyle name="표준 16 2" xfId="315"/>
    <cellStyle name="표준 16 2 2" xfId="415"/>
    <cellStyle name="표준 16 3" xfId="375"/>
    <cellStyle name="표준 17" xfId="419"/>
    <cellStyle name="표준 18" xfId="422"/>
    <cellStyle name="표준 19" xfId="423"/>
    <cellStyle name="표준 2" xfId="161"/>
    <cellStyle name="표준 2 2" xfId="183"/>
    <cellStyle name="표준 2 2 2" xfId="184"/>
    <cellStyle name="표준 2 2 2 2" xfId="213"/>
    <cellStyle name="표준 2 3" xfId="166"/>
    <cellStyle name="표준 2 3 2" xfId="201"/>
    <cellStyle name="표준 2 35" xfId="248"/>
    <cellStyle name="표준 2 36" xfId="249"/>
    <cellStyle name="표준 2 4" xfId="212"/>
    <cellStyle name="표준 2 5" xfId="182"/>
    <cellStyle name="표준 2_2.KTB Current Leasing Condition_200910" xfId="247"/>
    <cellStyle name="표준 20" xfId="425"/>
    <cellStyle name="표준 21" xfId="426"/>
    <cellStyle name="표준 22" xfId="171"/>
    <cellStyle name="표준 26 2 2" xfId="185"/>
    <cellStyle name="표준 3" xfId="189"/>
    <cellStyle name="표준 3 2" xfId="280"/>
    <cellStyle name="표준 3 2 2" xfId="380"/>
    <cellStyle name="표준 3 3" xfId="326"/>
    <cellStyle name="표준 38" xfId="230"/>
    <cellStyle name="표준 4" xfId="170"/>
    <cellStyle name="표준 4 2" xfId="284"/>
    <cellStyle name="표준 4 2 2" xfId="384"/>
    <cellStyle name="표준 4 3" xfId="331"/>
    <cellStyle name="표준 4 4" xfId="196"/>
    <cellStyle name="표준 5" xfId="168"/>
    <cellStyle name="표준 5 2" xfId="287"/>
    <cellStyle name="표준 5 2 2" xfId="387"/>
    <cellStyle name="표준 5 3" xfId="186"/>
    <cellStyle name="표준 5 4" xfId="334"/>
    <cellStyle name="표준 6" xfId="218"/>
    <cellStyle name="표준 6 2" xfId="291"/>
    <cellStyle name="표준 6 2 2" xfId="391"/>
    <cellStyle name="표준 6 3" xfId="342"/>
    <cellStyle name="표준 7" xfId="187"/>
    <cellStyle name="표준 7 2" xfId="277"/>
    <cellStyle name="표준 8" xfId="227"/>
    <cellStyle name="표준 8 2" xfId="300"/>
    <cellStyle name="표준 8 2 2" xfId="400"/>
    <cellStyle name="표준 8 3" xfId="351"/>
    <cellStyle name="표준 8 6" xfId="224"/>
    <cellStyle name="표준 8 6 2" xfId="297"/>
    <cellStyle name="표준 8 6 2 2" xfId="397"/>
    <cellStyle name="표준 8 6 3" xfId="348"/>
    <cellStyle name="표준 9" xfId="233"/>
    <cellStyle name="표준 9 2" xfId="303"/>
    <cellStyle name="표준 9 2 2" xfId="403"/>
    <cellStyle name="표준 9 3" xfId="355"/>
    <cellStyle name="標準_Mtrain rent roll 20081226" xfId="208"/>
    <cellStyle name="하이퍼링크" xfId="160" builtinId="8" customBuiltin="1"/>
    <cellStyle name="하이퍼링크 2" xfId="188"/>
    <cellStyle name="桁区切り_Mtrain rent roll 20081226" xfId="20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87609</xdr:colOff>
      <xdr:row>41</xdr:row>
      <xdr:rowOff>105662</xdr:rowOff>
    </xdr:to>
    <xdr:pic>
      <xdr:nvPicPr>
        <xdr:cNvPr id="2" name="그림 1" descr="화면 캡처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498809" cy="63540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133350</xdr:rowOff>
    </xdr:from>
    <xdr:to>
      <xdr:col>16</xdr:col>
      <xdr:colOff>10888</xdr:colOff>
      <xdr:row>57</xdr:row>
      <xdr:rowOff>57458</xdr:rowOff>
    </xdr:to>
    <xdr:pic>
      <xdr:nvPicPr>
        <xdr:cNvPr id="3" name="그림 2" descr="화면 캡처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34150"/>
          <a:ext cx="9764488" cy="221010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WINDOWS\TEMP\MATRIX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Eric/Local%20Settings/Temporary%20Internet%20Files/OLK5/NationsFord_Book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ublic/Documents/156%20Prince/Matt%20From%20Lenovo%2002-28-08/344%20W%2014th%20Street/Hilliard%20Lyons%20Center/REFinInv/Finance/10th%20edition/Chapters/Chapter%2019%20templates/cmo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_Acquisitions/_New%20Deals/NYC%20-%20450%20W%2033rd%20St/February%202011/D.%20Model/EXCEL/EW%20Files/Central%20Resources/Graphs%20and%20Analyses/Market%20Tracking%20Database%20200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ublic/Documents/156%20Prince/Matt%20From%20Lenovo%2002-28-08/344%20W%2014th%20Street/Hilliard%20Lyons%20Center/REFinInv/Finance/10th%20edition/Chapters/Chapter%2019%20templates/IO-P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ublic/Documents/156%20Prince/Matt%20From%20Lenovo%2002-28-08/344%20W%2014th%20Street/Hilliard%20Lyons%20Center/REFinInv/Ex20_8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1999/SEPTM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SGEN\EXCEL\APPRSRS\MCARDLE\PROPERTY\PUCK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agendron\JOBS\NEDevWashington\IHM%20and%20Workbook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yungtaek.lee/Dropbox/EY/Engagement/1.&#51312;&#49436;/%23&#48372;&#44256;&#49436;/%23&#48512;&#46041;&#49328;/1.%20&#47784;&#45944;/2017-10%20KTB,%20&#45684;&#50837;%20&#47680;&#54000;&#54056;&#48128;&#47532;/PBC/Yorkshire%20&amp;%20Lexington%20UW%20&amp;%20Rent%20Roll%20-%20October%202017_IBK%20&#45432;&#46976;&#51020;&#50689;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rojects\Lend%20Lease%20Portfolio\Sheraton%20JFK%20Airport\hAVE%20projections\Sheraton%20JFK%20Base%20Model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Budget%20-%202004\225%20Budge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_Acquisitions/_New%20Deals/NYC%20-%20450%20W%2033rd%20St/February%202011/D.%20Model/EXCEL/SHARED/SP/INCOME/ACCOUNTI/INTEREST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jescarzega\WINDOWS\TEMP\Norwalk%20Pen%20Gen%203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udgets\444\07BUDG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_graphs"/>
      <sheetName val="Summary"/>
      <sheetName val="IRR_Calculation"/>
      <sheetName val="dropdown fields"/>
      <sheetName val="list"/>
      <sheetName val="2015 YE Act"/>
      <sheetName val="Bank List"/>
      <sheetName val="Trans Type"/>
      <sheetName val="Lookups"/>
      <sheetName val="Rooms"/>
      <sheetName val="MSTR"/>
    </sheetNames>
    <sheetDataSet>
      <sheetData sheetId="0" refreshError="1">
        <row r="12">
          <cell r="A12" t="str">
            <v>Yr 1</v>
          </cell>
          <cell r="H12">
            <v>21312753</v>
          </cell>
          <cell r="K12">
            <v>20655114</v>
          </cell>
        </row>
        <row r="13">
          <cell r="A13" t="str">
            <v>Yr 2</v>
          </cell>
          <cell r="H13">
            <v>22703977</v>
          </cell>
          <cell r="K13">
            <v>22214927</v>
          </cell>
        </row>
        <row r="14">
          <cell r="A14" t="str">
            <v>Yr 3</v>
          </cell>
          <cell r="H14">
            <v>23289088</v>
          </cell>
          <cell r="K14">
            <v>21780529</v>
          </cell>
        </row>
        <row r="15">
          <cell r="A15" t="str">
            <v>Yr 4</v>
          </cell>
          <cell r="H15">
            <v>23894859</v>
          </cell>
          <cell r="K15">
            <v>22507380</v>
          </cell>
        </row>
        <row r="16">
          <cell r="A16" t="str">
            <v>Yr 5</v>
          </cell>
          <cell r="H16">
            <v>24719909</v>
          </cell>
          <cell r="K16">
            <v>23010856</v>
          </cell>
        </row>
        <row r="17">
          <cell r="A17" t="str">
            <v>Yr 6</v>
          </cell>
          <cell r="H17">
            <v>25975167</v>
          </cell>
          <cell r="K17">
            <v>22812833</v>
          </cell>
        </row>
        <row r="18">
          <cell r="A18" t="str">
            <v>Yr 7</v>
          </cell>
          <cell r="H18">
            <v>28691489</v>
          </cell>
          <cell r="K18">
            <v>22455706</v>
          </cell>
        </row>
        <row r="19">
          <cell r="A19" t="str">
            <v>Yr 8</v>
          </cell>
          <cell r="H19">
            <v>30659817</v>
          </cell>
          <cell r="K19">
            <v>29178784</v>
          </cell>
        </row>
        <row r="20">
          <cell r="A20" t="str">
            <v>Yr 9</v>
          </cell>
          <cell r="H20">
            <v>31193653</v>
          </cell>
          <cell r="K20">
            <v>30122886</v>
          </cell>
        </row>
        <row r="21">
          <cell r="A21" t="str">
            <v>Yr 10</v>
          </cell>
          <cell r="H21">
            <v>32157016</v>
          </cell>
          <cell r="K21">
            <v>26727473</v>
          </cell>
        </row>
        <row r="22">
          <cell r="A22" t="str">
            <v>Yr 11</v>
          </cell>
          <cell r="H22">
            <v>33663611</v>
          </cell>
          <cell r="K22">
            <v>31917730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fA"/>
      <sheetName val="Rent Roll"/>
      <sheetName val="lus"/>
      <sheetName val="flco"/>
      <sheetName val="toc"/>
      <sheetName val="exp"/>
      <sheetName val="Cashflow"/>
      <sheetName val="Hist OpEx"/>
      <sheetName val="NOI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REITs &amp; S&amp;P"/>
      <sheetName val="DPW 18 &amp; 19"/>
      <sheetName val="TPS BACKUP"/>
    </sheetNames>
    <sheetDataSet>
      <sheetData sheetId="0">
        <row r="171">
          <cell r="D171">
            <v>0</v>
          </cell>
          <cell r="E171">
            <v>0.19104004814636055</v>
          </cell>
        </row>
        <row r="172">
          <cell r="D172">
            <v>0.05</v>
          </cell>
          <cell r="E172">
            <v>0.17331256212247201</v>
          </cell>
        </row>
        <row r="173">
          <cell r="D173">
            <v>0.1</v>
          </cell>
          <cell r="E173">
            <v>0.16098670463276857</v>
          </cell>
        </row>
        <row r="174">
          <cell r="D174">
            <v>0.15000000000000002</v>
          </cell>
          <cell r="E174">
            <v>0.15532835618367249</v>
          </cell>
        </row>
        <row r="175">
          <cell r="D175">
            <v>0.2</v>
          </cell>
          <cell r="E175">
            <v>0.14993493952328116</v>
          </cell>
        </row>
        <row r="176">
          <cell r="D176">
            <v>0.25</v>
          </cell>
          <cell r="E176">
            <v>0.14737549187106463</v>
          </cell>
        </row>
        <row r="177">
          <cell r="D177">
            <v>0.3</v>
          </cell>
          <cell r="E177">
            <v>0.14738328611616652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il and Gas Graph"/>
      <sheetName val="NG Storage Graph"/>
      <sheetName val="Zone J LMP Graph"/>
      <sheetName val="Gas vs. Zone J  Graph"/>
      <sheetName val="Crude - #2 Oil - NG Cost Graph"/>
      <sheetName val="Water Graph"/>
      <sheetName val="MO FUEL DATA"/>
      <sheetName val="DAILY FUEL DATA"/>
      <sheetName val="WATER RATES"/>
      <sheetName val="CDD Monthly"/>
      <sheetName val="CDD 2Q Daily"/>
      <sheetName val="CDD 3Q Daily"/>
      <sheetName val="COOLING DATA"/>
      <sheetName val="DAILY LMP AVG"/>
      <sheetName val="HOURLY LMP"/>
      <sheetName val="Daily Gas Data"/>
      <sheetName val="Zone J LB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</sheetNames>
    <sheetDataSet>
      <sheetData sheetId="0">
        <row r="60">
          <cell r="F60">
            <v>0.2</v>
          </cell>
        </row>
        <row r="134">
          <cell r="C134" t="str">
            <v>Prepayment</v>
          </cell>
          <cell r="D134">
            <v>399.74017857832689</v>
          </cell>
          <cell r="E134">
            <v>358.11775557400102</v>
          </cell>
        </row>
        <row r="135">
          <cell r="C135">
            <v>0</v>
          </cell>
          <cell r="D135">
            <v>0.30004894282811623</v>
          </cell>
          <cell r="E135">
            <v>5.3792676242975117E-2</v>
          </cell>
        </row>
        <row r="136">
          <cell r="C136">
            <v>0.05</v>
          </cell>
          <cell r="D136">
            <v>0.25320354178881338</v>
          </cell>
          <cell r="E136">
            <v>6.5681770075035173E-2</v>
          </cell>
        </row>
        <row r="137">
          <cell r="C137">
            <v>0.1</v>
          </cell>
          <cell r="D137">
            <v>0.20622497798526063</v>
          </cell>
          <cell r="E137">
            <v>7.9037589924664753E-2</v>
          </cell>
        </row>
        <row r="138">
          <cell r="C138">
            <v>0.15000000000000002</v>
          </cell>
          <cell r="D138">
            <v>0.15911549935311234</v>
          </cell>
          <cell r="E138">
            <v>9.3672789192370182E-2</v>
          </cell>
        </row>
        <row r="139">
          <cell r="C139">
            <v>0.2</v>
          </cell>
          <cell r="D139">
            <v>0.11187787934534389</v>
          </cell>
          <cell r="E139">
            <v>0.10935888548657445</v>
          </cell>
        </row>
        <row r="140">
          <cell r="C140">
            <v>0.25</v>
          </cell>
          <cell r="D140">
            <v>6.4515379452903615E-2</v>
          </cell>
          <cell r="E140">
            <v>0.12586561470778773</v>
          </cell>
        </row>
        <row r="141">
          <cell r="C141">
            <v>0.3</v>
          </cell>
          <cell r="D141">
            <v>1.7031669609579192E-2</v>
          </cell>
          <cell r="E141">
            <v>0.14298917762938032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REIF &amp; S&amp;P"/>
      <sheetName val="REITs &amp; S&amp;P"/>
      <sheetName val="1999 BUDGET"/>
    </sheetNames>
    <sheetDataSet>
      <sheetData sheetId="0">
        <row r="11">
          <cell r="D11">
            <v>0.10256580965724643</v>
          </cell>
        </row>
      </sheetData>
      <sheetData sheetId="1">
        <row r="11">
          <cell r="D11">
            <v>0.10256580965724643</v>
          </cell>
        </row>
        <row r="12">
          <cell r="D12">
            <v>9.9699466842594398E-2</v>
          </cell>
        </row>
        <row r="13">
          <cell r="D13">
            <v>9.6926697633896594E-2</v>
          </cell>
        </row>
        <row r="14">
          <cell r="D14">
            <v>9.4255760498720725E-2</v>
          </cell>
        </row>
        <row r="15">
          <cell r="D15">
            <v>9.1695554459503378E-2</v>
          </cell>
        </row>
        <row r="16">
          <cell r="D16">
            <v>8.9255608650344487E-2</v>
          </cell>
        </row>
        <row r="17">
          <cell r="D17">
            <v>8.6946048161577236E-2</v>
          </cell>
        </row>
        <row r="18">
          <cell r="D18">
            <v>8.4777529769104062E-2</v>
          </cell>
        </row>
        <row r="19">
          <cell r="D19">
            <v>8.2761141026761451E-2</v>
          </cell>
        </row>
        <row r="20">
          <cell r="D20">
            <v>8.0908256821018112E-2</v>
          </cell>
        </row>
        <row r="21">
          <cell r="D21">
            <v>7.9230349153871005E-2</v>
          </cell>
        </row>
        <row r="22">
          <cell r="D22">
            <v>7.7738748894852619E-2</v>
          </cell>
        </row>
        <row r="23">
          <cell r="D23">
            <v>7.6444362642995103E-2</v>
          </cell>
        </row>
        <row r="24">
          <cell r="D24">
            <v>7.5357353506573591E-2</v>
          </cell>
        </row>
        <row r="25">
          <cell r="D25">
            <v>7.4486800995879857E-2</v>
          </cell>
        </row>
        <row r="26">
          <cell r="D26">
            <v>7.3840361355759068E-2</v>
          </cell>
        </row>
        <row r="27">
          <cell r="D27">
            <v>7.3423954232678723E-2</v>
          </cell>
        </row>
        <row r="28">
          <cell r="D28">
            <v>7.3241503211226341E-2</v>
          </cell>
        </row>
        <row r="29">
          <cell r="D29">
            <v>7.329475545754835E-2</v>
          </cell>
        </row>
        <row r="30">
          <cell r="D30">
            <v>7.358319923724238E-2</v>
          </cell>
        </row>
        <row r="31">
          <cell r="D31">
            <v>7.4104088212849348E-2</v>
          </cell>
        </row>
      </sheetData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N T.B."/>
      <sheetName val="717 L&amp;E"/>
      <sheetName val="717 A"/>
      <sheetName val="717 I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ING"/>
      <sheetName val="TAXES"/>
      <sheetName val="RENTCOMPS "/>
      <sheetName val="SALECOMPS"/>
      <sheetName val="EXPENSES"/>
      <sheetName val="RENTROLL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"/>
      <sheetName val="Historic Market"/>
      <sheetName val="Market Report"/>
      <sheetName val="PKF Trends Data"/>
      <sheetName val="Financial Spreads"/>
      <sheetName val="Courtyard Sizing Large"/>
      <sheetName val="Courtyard Sizing Small"/>
      <sheetName val="Scenarios"/>
      <sheetName val="S&amp;D Growth Notes"/>
      <sheetName val="Penetration Notes"/>
      <sheetName val="Projected Occupancy"/>
      <sheetName val="Rate Notes"/>
      <sheetName val="Projected Rate"/>
      <sheetName val="Historical Financials"/>
      <sheetName val="Comparable Financials"/>
      <sheetName val="HOST"/>
      <sheetName val="Projected CF"/>
      <sheetName val="Look, Mom, NO HANDS!"/>
      <sheetName val="Testimony"/>
      <sheetName val="ReportTables"/>
      <sheetName val="Valuation"/>
      <sheetName val="System Tools"/>
      <sheetName val="IHMModXLA"/>
      <sheetName val="IHMModMain"/>
      <sheetName val="IHMModSys"/>
      <sheetName val="IHMModPrint"/>
      <sheetName val="DlgIncrement"/>
      <sheetName val="DlgAbout"/>
      <sheetName val="DlgProject"/>
      <sheetName val="Line Item Hide"/>
      <sheetName val="Module1"/>
      <sheetName val="Historic_Market"/>
      <sheetName val="Market_Report"/>
      <sheetName val="PKF_Trends_Data"/>
      <sheetName val="Financial_Spreads"/>
      <sheetName val="Courtyard_Sizing_Large"/>
      <sheetName val="Courtyard_Sizing_Small"/>
      <sheetName val="S&amp;D_Growth_Notes"/>
      <sheetName val="Penetration_Notes"/>
      <sheetName val="Projected_Occupancy"/>
      <sheetName val="Rate_Notes"/>
      <sheetName val="Projected_Rate"/>
      <sheetName val="Historical_Financials"/>
      <sheetName val="Comparable_Financials"/>
      <sheetName val="Projected_CF"/>
      <sheetName val="Look,_Mom,_NO_HANDS!"/>
      <sheetName val="System_Tools"/>
      <sheetName val="Line_Item_Hi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5">
          <cell r="A5" t="str">
            <v>Base Year is 1997</v>
          </cell>
          <cell r="B5">
            <v>0</v>
          </cell>
          <cell r="C5">
            <v>0</v>
          </cell>
          <cell r="D5" t="str">
            <v>Roomnights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 t="str">
            <v>Overall</v>
          </cell>
        </row>
        <row r="6">
          <cell r="A6" t="str">
            <v>Property</v>
          </cell>
          <cell r="B6" t="str">
            <v>Rooms</v>
          </cell>
          <cell r="C6" t="str">
            <v>Occupancy</v>
          </cell>
          <cell r="D6" t="str">
            <v>Total</v>
          </cell>
          <cell r="E6" t="str">
            <v>Corp Ind</v>
          </cell>
          <cell r="F6" t="str">
            <v>Corp. Grp</v>
          </cell>
          <cell r="G6" t="str">
            <v>Leisure</v>
          </cell>
          <cell r="H6" t="str">
            <v>Govt</v>
          </cell>
          <cell r="I6" t="str">
            <v>Not Used</v>
          </cell>
          <cell r="J6" t="str">
            <v>Penetration</v>
          </cell>
        </row>
        <row r="7">
          <cell r="A7" t="str">
            <v>Proposed Friendship Heights Hotel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Embassy Suites - Chevy Chase</v>
          </cell>
          <cell r="B8">
            <v>198</v>
          </cell>
          <cell r="C8">
            <v>0.82</v>
          </cell>
          <cell r="D8">
            <v>59261.4</v>
          </cell>
          <cell r="E8">
            <v>32593.77</v>
          </cell>
          <cell r="F8">
            <v>11852.279999999999</v>
          </cell>
          <cell r="G8">
            <v>14222.735999999999</v>
          </cell>
          <cell r="H8">
            <v>592.61399999999992</v>
          </cell>
          <cell r="I8">
            <v>0</v>
          </cell>
          <cell r="J8">
            <v>1.0642285231769391</v>
          </cell>
        </row>
        <row r="9">
          <cell r="A9" t="str">
            <v>Marriott Hotel - Pooks Hill</v>
          </cell>
          <cell r="B9">
            <v>408</v>
          </cell>
          <cell r="C9">
            <v>0.76600000000000001</v>
          </cell>
          <cell r="D9">
            <v>114072.72</v>
          </cell>
          <cell r="E9">
            <v>57036.36</v>
          </cell>
          <cell r="F9">
            <v>34221.815999999999</v>
          </cell>
          <cell r="G9">
            <v>11407.272000000001</v>
          </cell>
          <cell r="H9">
            <v>11407.272000000001</v>
          </cell>
          <cell r="I9">
            <v>0</v>
          </cell>
          <cell r="J9">
            <v>0.99414518140675034</v>
          </cell>
        </row>
        <row r="10">
          <cell r="A10" t="str">
            <v>Marriott Suites - Bethesda</v>
          </cell>
          <cell r="B10">
            <v>274</v>
          </cell>
          <cell r="C10">
            <v>0.84399999999999997</v>
          </cell>
          <cell r="D10">
            <v>84408.44</v>
          </cell>
          <cell r="E10">
            <v>54865.486000000004</v>
          </cell>
          <cell r="F10">
            <v>21102.11</v>
          </cell>
          <cell r="G10">
            <v>6752.6752000000006</v>
          </cell>
          <cell r="H10">
            <v>1688.1688000000001</v>
          </cell>
          <cell r="I10">
            <v>0</v>
          </cell>
          <cell r="J10">
            <v>1.0953766750748006</v>
          </cell>
        </row>
        <row r="11">
          <cell r="A11" t="str">
            <v>Residence Inn - Bethesda</v>
          </cell>
          <cell r="B11">
            <v>187</v>
          </cell>
          <cell r="C11">
            <v>0.86199999999999999</v>
          </cell>
          <cell r="D11">
            <v>58835.81</v>
          </cell>
          <cell r="E11">
            <v>38243.2765</v>
          </cell>
          <cell r="F11">
            <v>2941.7905000000001</v>
          </cell>
          <cell r="G11">
            <v>5883.5810000000001</v>
          </cell>
          <cell r="H11">
            <v>11767.162</v>
          </cell>
          <cell r="I11">
            <v>0</v>
          </cell>
          <cell r="J11">
            <v>1.1187377889981969</v>
          </cell>
        </row>
        <row r="12">
          <cell r="A12" t="str">
            <v>Doubletree Hotel -Rockville</v>
          </cell>
          <cell r="B12">
            <v>315</v>
          </cell>
          <cell r="C12">
            <v>0.76</v>
          </cell>
          <cell r="D12">
            <v>87380.999999999985</v>
          </cell>
          <cell r="E12">
            <v>43690.5</v>
          </cell>
          <cell r="F12">
            <v>17476.2</v>
          </cell>
          <cell r="G12">
            <v>13107.15</v>
          </cell>
          <cell r="H12">
            <v>13107.15</v>
          </cell>
          <cell r="I12">
            <v>0</v>
          </cell>
          <cell r="J12">
            <v>0.98635814343228501</v>
          </cell>
        </row>
        <row r="13">
          <cell r="A13" t="str">
            <v>Holiday Inn Chevy Chase</v>
          </cell>
          <cell r="B13">
            <v>214</v>
          </cell>
          <cell r="C13">
            <v>0.65700000000000003</v>
          </cell>
          <cell r="D13">
            <v>51318.270000000004</v>
          </cell>
          <cell r="E13">
            <v>12829.567500000001</v>
          </cell>
          <cell r="F13">
            <v>5131.8270000000011</v>
          </cell>
          <cell r="G13">
            <v>20527.308000000005</v>
          </cell>
          <cell r="H13">
            <v>12829.567500000001</v>
          </cell>
          <cell r="I13">
            <v>0</v>
          </cell>
          <cell r="J13">
            <v>0.85268065820396211</v>
          </cell>
        </row>
        <row r="14">
          <cell r="A14" t="str">
            <v>Holiday Inn - Bethesda</v>
          </cell>
          <cell r="B14">
            <v>270</v>
          </cell>
          <cell r="C14">
            <v>0.69299999999999995</v>
          </cell>
          <cell r="D14">
            <v>68295.149999999994</v>
          </cell>
          <cell r="E14">
            <v>17073.787499999999</v>
          </cell>
          <cell r="F14">
            <v>6829.5149999999994</v>
          </cell>
          <cell r="G14">
            <v>20488.544999999998</v>
          </cell>
          <cell r="H14">
            <v>23903.302499999998</v>
          </cell>
          <cell r="I14">
            <v>0</v>
          </cell>
          <cell r="J14">
            <v>0.89940288605075447</v>
          </cell>
        </row>
        <row r="15">
          <cell r="A15" t="str">
            <v>Ramada Inn - Bethesda</v>
          </cell>
          <cell r="B15">
            <v>163</v>
          </cell>
          <cell r="C15">
            <v>0.72199999999999998</v>
          </cell>
          <cell r="D15">
            <v>42955.39</v>
          </cell>
          <cell r="E15">
            <v>10738.8475</v>
          </cell>
          <cell r="F15">
            <v>6443.3085000000001</v>
          </cell>
          <cell r="G15">
            <v>4295.5389999999998</v>
          </cell>
          <cell r="H15">
            <v>21477.695</v>
          </cell>
          <cell r="I15">
            <v>0</v>
          </cell>
          <cell r="J15">
            <v>0.93704023626067068</v>
          </cell>
        </row>
        <row r="16">
          <cell r="A16" t="str">
            <v>Hyatt Regency - Bethesda</v>
          </cell>
          <cell r="B16">
            <v>381</v>
          </cell>
          <cell r="C16">
            <v>0.8</v>
          </cell>
          <cell r="D16">
            <v>111252.00000000001</v>
          </cell>
          <cell r="E16">
            <v>61188.600000000006</v>
          </cell>
          <cell r="F16">
            <v>33375.599999999999</v>
          </cell>
          <cell r="G16">
            <v>11125.2</v>
          </cell>
          <cell r="H16">
            <v>5562.6</v>
          </cell>
          <cell r="I16">
            <v>0</v>
          </cell>
          <cell r="J16">
            <v>1.038271729928721</v>
          </cell>
        </row>
        <row r="17">
          <cell r="A17" t="str">
            <v>Comp10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</row>
        <row r="18">
          <cell r="A18" t="str">
            <v>Comp11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</row>
        <row r="19">
          <cell r="A19" t="str">
            <v>Comp12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Comp13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</row>
        <row r="21">
          <cell r="A21" t="str">
            <v>Comp14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Comp15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Comp16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Comp17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Comp18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Comp19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Comp20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  <row r="28">
          <cell r="A28" t="str">
            <v>Comp21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</row>
        <row r="29">
          <cell r="A29" t="str">
            <v>Comp22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</row>
        <row r="30">
          <cell r="A30" t="str">
            <v>Comp23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</row>
        <row r="31">
          <cell r="A31" t="str">
            <v>Comp24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</row>
        <row r="32">
          <cell r="A32" t="str">
            <v>Comp25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</row>
        <row r="33">
          <cell r="A33" t="str">
            <v>T O T A L</v>
          </cell>
          <cell r="B33">
            <v>2410</v>
          </cell>
          <cell r="C33">
            <v>0.77051120331950218</v>
          </cell>
          <cell r="D33">
            <v>677780.18</v>
          </cell>
          <cell r="E33">
            <v>328260.19500000007</v>
          </cell>
          <cell r="F33">
            <v>139374.44700000001</v>
          </cell>
          <cell r="G33">
            <v>107810.00620000002</v>
          </cell>
          <cell r="H33">
            <v>102335.53180000003</v>
          </cell>
          <cell r="I33">
            <v>0</v>
          </cell>
        </row>
        <row r="36">
          <cell r="A36" t="str">
            <v>Projected Guestroom Supply</v>
          </cell>
          <cell r="B36">
            <v>1997</v>
          </cell>
          <cell r="C36">
            <v>2001</v>
          </cell>
          <cell r="D36">
            <v>2002</v>
          </cell>
          <cell r="E36">
            <v>2003</v>
          </cell>
          <cell r="F36">
            <v>2004</v>
          </cell>
          <cell r="G36">
            <v>2005</v>
          </cell>
          <cell r="H36">
            <v>2006</v>
          </cell>
          <cell r="I36">
            <v>2007</v>
          </cell>
          <cell r="J36">
            <v>2008</v>
          </cell>
          <cell r="K36">
            <v>2009</v>
          </cell>
          <cell r="L36">
            <v>2010</v>
          </cell>
          <cell r="M36">
            <v>2011</v>
          </cell>
        </row>
        <row r="37">
          <cell r="A37" t="str">
            <v>Proposed Friendship Heights Hotel</v>
          </cell>
          <cell r="B37">
            <v>0</v>
          </cell>
          <cell r="C37">
            <v>223</v>
          </cell>
          <cell r="D37">
            <v>223</v>
          </cell>
          <cell r="E37">
            <v>223</v>
          </cell>
          <cell r="F37">
            <v>223</v>
          </cell>
          <cell r="G37">
            <v>223</v>
          </cell>
          <cell r="H37">
            <v>223</v>
          </cell>
          <cell r="I37">
            <v>223</v>
          </cell>
          <cell r="J37">
            <v>223</v>
          </cell>
          <cell r="K37">
            <v>223</v>
          </cell>
          <cell r="L37">
            <v>223</v>
          </cell>
          <cell r="M37">
            <v>223</v>
          </cell>
        </row>
        <row r="38">
          <cell r="A38" t="str">
            <v>Embassy Suites - Chevy Chase</v>
          </cell>
          <cell r="B38">
            <v>198</v>
          </cell>
          <cell r="C38">
            <v>198</v>
          </cell>
          <cell r="D38">
            <v>198</v>
          </cell>
          <cell r="E38">
            <v>198</v>
          </cell>
          <cell r="F38">
            <v>198</v>
          </cell>
          <cell r="G38">
            <v>198</v>
          </cell>
          <cell r="H38">
            <v>198</v>
          </cell>
          <cell r="I38">
            <v>198</v>
          </cell>
          <cell r="J38">
            <v>198</v>
          </cell>
          <cell r="K38">
            <v>198</v>
          </cell>
          <cell r="L38">
            <v>198</v>
          </cell>
          <cell r="M38">
            <v>198</v>
          </cell>
        </row>
        <row r="39">
          <cell r="A39" t="str">
            <v>Marriott Hotel - Pooks Hill</v>
          </cell>
          <cell r="B39">
            <v>408</v>
          </cell>
          <cell r="C39">
            <v>408</v>
          </cell>
          <cell r="D39">
            <v>408</v>
          </cell>
          <cell r="E39">
            <v>408</v>
          </cell>
          <cell r="F39">
            <v>408</v>
          </cell>
          <cell r="G39">
            <v>408</v>
          </cell>
          <cell r="H39">
            <v>408</v>
          </cell>
          <cell r="I39">
            <v>408</v>
          </cell>
          <cell r="J39">
            <v>408</v>
          </cell>
          <cell r="K39">
            <v>408</v>
          </cell>
          <cell r="L39">
            <v>408</v>
          </cell>
          <cell r="M39">
            <v>408</v>
          </cell>
        </row>
        <row r="40">
          <cell r="A40" t="str">
            <v>Marriott Suites - Bethesda</v>
          </cell>
          <cell r="B40">
            <v>274</v>
          </cell>
          <cell r="C40">
            <v>274</v>
          </cell>
          <cell r="D40">
            <v>274</v>
          </cell>
          <cell r="E40">
            <v>274</v>
          </cell>
          <cell r="F40">
            <v>274</v>
          </cell>
          <cell r="G40">
            <v>274</v>
          </cell>
          <cell r="H40">
            <v>274</v>
          </cell>
          <cell r="I40">
            <v>274</v>
          </cell>
          <cell r="J40">
            <v>274</v>
          </cell>
          <cell r="K40">
            <v>274</v>
          </cell>
          <cell r="L40">
            <v>274</v>
          </cell>
          <cell r="M40">
            <v>274</v>
          </cell>
        </row>
        <row r="41">
          <cell r="A41" t="str">
            <v>Residence Inn - Bethesda</v>
          </cell>
          <cell r="B41">
            <v>187</v>
          </cell>
          <cell r="C41">
            <v>187</v>
          </cell>
          <cell r="D41">
            <v>187</v>
          </cell>
          <cell r="E41">
            <v>187</v>
          </cell>
          <cell r="F41">
            <v>187</v>
          </cell>
          <cell r="G41">
            <v>187</v>
          </cell>
          <cell r="H41">
            <v>187</v>
          </cell>
          <cell r="I41">
            <v>187</v>
          </cell>
          <cell r="J41">
            <v>187</v>
          </cell>
          <cell r="K41">
            <v>187</v>
          </cell>
          <cell r="L41">
            <v>187</v>
          </cell>
          <cell r="M41">
            <v>187</v>
          </cell>
        </row>
        <row r="42">
          <cell r="A42" t="str">
            <v>Doubletree Hotel -Rockville</v>
          </cell>
          <cell r="B42">
            <v>315</v>
          </cell>
          <cell r="C42">
            <v>315</v>
          </cell>
          <cell r="D42">
            <v>315</v>
          </cell>
          <cell r="E42">
            <v>315</v>
          </cell>
          <cell r="F42">
            <v>315</v>
          </cell>
          <cell r="G42">
            <v>315</v>
          </cell>
          <cell r="H42">
            <v>315</v>
          </cell>
          <cell r="I42">
            <v>315</v>
          </cell>
          <cell r="J42">
            <v>315</v>
          </cell>
          <cell r="K42">
            <v>315</v>
          </cell>
          <cell r="L42">
            <v>315</v>
          </cell>
          <cell r="M42">
            <v>315</v>
          </cell>
        </row>
        <row r="43">
          <cell r="A43" t="str">
            <v>Holiday Inn Chevy Chase</v>
          </cell>
          <cell r="B43">
            <v>214</v>
          </cell>
          <cell r="C43">
            <v>214</v>
          </cell>
          <cell r="D43">
            <v>214</v>
          </cell>
          <cell r="E43">
            <v>214</v>
          </cell>
          <cell r="F43">
            <v>214</v>
          </cell>
          <cell r="G43">
            <v>214</v>
          </cell>
          <cell r="H43">
            <v>214</v>
          </cell>
          <cell r="I43">
            <v>214</v>
          </cell>
          <cell r="J43">
            <v>214</v>
          </cell>
          <cell r="K43">
            <v>214</v>
          </cell>
          <cell r="L43">
            <v>214</v>
          </cell>
          <cell r="M43">
            <v>214</v>
          </cell>
        </row>
        <row r="44">
          <cell r="A44" t="str">
            <v>Holiday Inn - Bethesda</v>
          </cell>
          <cell r="B44">
            <v>270</v>
          </cell>
          <cell r="C44">
            <v>270</v>
          </cell>
          <cell r="D44">
            <v>270</v>
          </cell>
          <cell r="E44">
            <v>270</v>
          </cell>
          <cell r="F44">
            <v>270</v>
          </cell>
          <cell r="G44">
            <v>270</v>
          </cell>
          <cell r="H44">
            <v>270</v>
          </cell>
          <cell r="I44">
            <v>270</v>
          </cell>
          <cell r="J44">
            <v>270</v>
          </cell>
          <cell r="K44">
            <v>270</v>
          </cell>
          <cell r="L44">
            <v>270</v>
          </cell>
          <cell r="M44">
            <v>270</v>
          </cell>
        </row>
        <row r="45">
          <cell r="A45" t="str">
            <v>Ramada Inn - Bethesda</v>
          </cell>
          <cell r="B45">
            <v>163</v>
          </cell>
          <cell r="C45">
            <v>163</v>
          </cell>
          <cell r="D45">
            <v>163</v>
          </cell>
          <cell r="E45">
            <v>163</v>
          </cell>
          <cell r="F45">
            <v>163</v>
          </cell>
          <cell r="G45">
            <v>163</v>
          </cell>
          <cell r="H45">
            <v>163</v>
          </cell>
          <cell r="I45">
            <v>163</v>
          </cell>
          <cell r="J45">
            <v>163</v>
          </cell>
          <cell r="K45">
            <v>163</v>
          </cell>
          <cell r="L45">
            <v>163</v>
          </cell>
          <cell r="M45">
            <v>163</v>
          </cell>
        </row>
        <row r="46">
          <cell r="A46" t="str">
            <v>Hyatt Regency - Bethesda</v>
          </cell>
          <cell r="B46">
            <v>381</v>
          </cell>
          <cell r="C46">
            <v>381</v>
          </cell>
          <cell r="D46">
            <v>381</v>
          </cell>
          <cell r="E46">
            <v>381</v>
          </cell>
          <cell r="F46">
            <v>381</v>
          </cell>
          <cell r="G46">
            <v>381</v>
          </cell>
          <cell r="H46">
            <v>381</v>
          </cell>
          <cell r="I46">
            <v>381</v>
          </cell>
          <cell r="J46">
            <v>381</v>
          </cell>
          <cell r="K46">
            <v>381</v>
          </cell>
          <cell r="L46">
            <v>381</v>
          </cell>
          <cell r="M46">
            <v>381</v>
          </cell>
        </row>
        <row r="47">
          <cell r="A47" t="str">
            <v>Proposed Marriott White Flint</v>
          </cell>
          <cell r="B47">
            <v>0</v>
          </cell>
          <cell r="C47">
            <v>225</v>
          </cell>
          <cell r="D47">
            <v>225</v>
          </cell>
          <cell r="E47">
            <v>225</v>
          </cell>
          <cell r="F47">
            <v>225</v>
          </cell>
          <cell r="G47">
            <v>225</v>
          </cell>
          <cell r="H47">
            <v>225</v>
          </cell>
          <cell r="I47">
            <v>225</v>
          </cell>
          <cell r="J47">
            <v>225</v>
          </cell>
          <cell r="K47">
            <v>225</v>
          </cell>
          <cell r="L47">
            <v>225</v>
          </cell>
          <cell r="M47">
            <v>225</v>
          </cell>
        </row>
        <row r="48">
          <cell r="A48" t="str">
            <v>Other Hotel Development</v>
          </cell>
          <cell r="B48">
            <v>0</v>
          </cell>
          <cell r="C48">
            <v>225</v>
          </cell>
          <cell r="D48">
            <v>225</v>
          </cell>
          <cell r="E48">
            <v>225</v>
          </cell>
          <cell r="F48">
            <v>225</v>
          </cell>
          <cell r="G48">
            <v>225</v>
          </cell>
          <cell r="H48">
            <v>225</v>
          </cell>
          <cell r="I48">
            <v>225</v>
          </cell>
          <cell r="J48">
            <v>225</v>
          </cell>
          <cell r="K48">
            <v>225</v>
          </cell>
          <cell r="L48">
            <v>225</v>
          </cell>
          <cell r="M48">
            <v>225</v>
          </cell>
        </row>
        <row r="49">
          <cell r="A49" t="str">
            <v>Comp12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A50" t="str">
            <v>Comp13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A51" t="str">
            <v>Comp14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A52" t="str">
            <v>Comp15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A53" t="str">
            <v>Comp16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A54" t="str">
            <v>Comp17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A55" t="str">
            <v>Comp18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A56" t="str">
            <v>Comp19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A57" t="str">
            <v>Comp20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A58" t="str">
            <v>Comp21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A59" t="str">
            <v>Comp22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A60" t="str">
            <v>Comp23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1">
          <cell r="A61" t="str">
            <v>Comp24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</row>
        <row r="62">
          <cell r="A62" t="str">
            <v>Comp25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A63" t="str">
            <v>Addition/Deletion 1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A64" t="str">
            <v>Addition/Deletion 2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A65" t="str">
            <v>Addition/Deletion 3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A66" t="str">
            <v>Addition/Deletion 4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A67" t="str">
            <v>Addition/Deletion 5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A68" t="str">
            <v>Projected Guestroom Supply</v>
          </cell>
          <cell r="B68">
            <v>2410</v>
          </cell>
          <cell r="C68">
            <v>3083</v>
          </cell>
          <cell r="D68">
            <v>3083</v>
          </cell>
          <cell r="E68">
            <v>3083</v>
          </cell>
          <cell r="F68">
            <v>3083</v>
          </cell>
          <cell r="G68">
            <v>3083</v>
          </cell>
          <cell r="H68">
            <v>3083</v>
          </cell>
          <cell r="I68">
            <v>3083</v>
          </cell>
          <cell r="J68">
            <v>3083</v>
          </cell>
          <cell r="K68">
            <v>3083</v>
          </cell>
          <cell r="L68">
            <v>3083</v>
          </cell>
          <cell r="M68">
            <v>3083</v>
          </cell>
        </row>
        <row r="69">
          <cell r="A69" t="str">
            <v>Percent Change</v>
          </cell>
          <cell r="B69">
            <v>0</v>
          </cell>
          <cell r="C69">
            <v>0.27925311203319492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</row>
        <row r="72">
          <cell r="A72" t="str">
            <v>Demand Growth Rates</v>
          </cell>
          <cell r="B72">
            <v>2001</v>
          </cell>
          <cell r="C72">
            <v>2002</v>
          </cell>
          <cell r="D72">
            <v>2003</v>
          </cell>
          <cell r="E72">
            <v>2004</v>
          </cell>
          <cell r="F72">
            <v>2005</v>
          </cell>
          <cell r="G72">
            <v>2006</v>
          </cell>
          <cell r="H72">
            <v>2007</v>
          </cell>
          <cell r="I72">
            <v>2008</v>
          </cell>
          <cell r="J72">
            <v>2009</v>
          </cell>
          <cell r="K72">
            <v>2010</v>
          </cell>
          <cell r="L72">
            <v>2011</v>
          </cell>
        </row>
        <row r="73">
          <cell r="A73" t="str">
            <v>Corp Ind</v>
          </cell>
          <cell r="B73">
            <v>8.2432159999999977E-2</v>
          </cell>
          <cell r="C73">
            <v>0.02</v>
          </cell>
          <cell r="D73">
            <v>0.02</v>
          </cell>
          <cell r="E73">
            <v>0.02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</row>
        <row r="74">
          <cell r="A74" t="str">
            <v>Corp. Grp</v>
          </cell>
          <cell r="B74">
            <v>6.136355062499943E-2</v>
          </cell>
          <cell r="C74">
            <v>1.4999999999999999E-2</v>
          </cell>
          <cell r="D74">
            <v>1.4999999999999999E-2</v>
          </cell>
          <cell r="E74">
            <v>1.4999999999999999E-2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</row>
        <row r="75">
          <cell r="A75" t="str">
            <v>Leisure</v>
          </cell>
          <cell r="B75">
            <v>6.136355062499943E-2</v>
          </cell>
          <cell r="C75">
            <v>1.4999999999999999E-2</v>
          </cell>
          <cell r="D75">
            <v>1.4999999999999999E-2</v>
          </cell>
          <cell r="E75">
            <v>1.4999999999999999E-2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A76" t="str">
            <v>Govt</v>
          </cell>
          <cell r="B76">
            <v>4.0604010000000024E-2</v>
          </cell>
          <cell r="C76">
            <v>0.01</v>
          </cell>
          <cell r="D76">
            <v>0.01</v>
          </cell>
          <cell r="E76">
            <v>0.01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</row>
        <row r="77">
          <cell r="A77" t="str">
            <v>Not Used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</row>
        <row r="78">
          <cell r="A78" t="str">
            <v>Overall</v>
          </cell>
          <cell r="B78">
            <v>0.13128566255802854</v>
          </cell>
          <cell r="C78">
            <v>1.6775718181498034E-2</v>
          </cell>
          <cell r="D78">
            <v>1.6788819254360376E-2</v>
          </cell>
          <cell r="E78">
            <v>1.6801750944538618E-2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</row>
        <row r="81">
          <cell r="A81" t="str">
            <v>Extraordinary Demand</v>
          </cell>
          <cell r="B81">
            <v>1997</v>
          </cell>
          <cell r="C81">
            <v>2001</v>
          </cell>
          <cell r="D81">
            <v>2002</v>
          </cell>
          <cell r="E81">
            <v>2003</v>
          </cell>
          <cell r="F81">
            <v>2004</v>
          </cell>
          <cell r="G81">
            <v>2005</v>
          </cell>
          <cell r="H81">
            <v>2006</v>
          </cell>
          <cell r="I81">
            <v>2007</v>
          </cell>
          <cell r="J81">
            <v>2008</v>
          </cell>
          <cell r="K81">
            <v>2009</v>
          </cell>
          <cell r="L81">
            <v>2010</v>
          </cell>
          <cell r="M81">
            <v>2011</v>
          </cell>
        </row>
        <row r="82">
          <cell r="A82" t="str">
            <v>Corp Ind</v>
          </cell>
          <cell r="B82">
            <v>0</v>
          </cell>
          <cell r="C82">
            <v>23600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</row>
        <row r="83">
          <cell r="A83" t="str">
            <v>Corp. Grp</v>
          </cell>
          <cell r="B83">
            <v>0</v>
          </cell>
          <cell r="C83">
            <v>19000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</row>
        <row r="84">
          <cell r="A84" t="str">
            <v>Leisure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A85" t="str">
            <v>Govt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</row>
        <row r="86">
          <cell r="A86" t="str">
            <v>Not Used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</row>
        <row r="87">
          <cell r="A87" t="str">
            <v>Total</v>
          </cell>
          <cell r="B87">
            <v>0</v>
          </cell>
          <cell r="C87">
            <v>42600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90">
          <cell r="A90" t="str">
            <v>Projected Roomnight Demand</v>
          </cell>
          <cell r="B90">
            <v>1997</v>
          </cell>
          <cell r="C90">
            <v>2001</v>
          </cell>
          <cell r="D90">
            <v>2002</v>
          </cell>
          <cell r="E90">
            <v>2003</v>
          </cell>
          <cell r="F90">
            <v>2004</v>
          </cell>
          <cell r="G90">
            <v>2005</v>
          </cell>
          <cell r="H90">
            <v>2006</v>
          </cell>
          <cell r="I90">
            <v>2007</v>
          </cell>
          <cell r="J90">
            <v>2008</v>
          </cell>
          <cell r="K90">
            <v>2009</v>
          </cell>
          <cell r="L90">
            <v>2010</v>
          </cell>
          <cell r="M90">
            <v>2011</v>
          </cell>
        </row>
        <row r="91">
          <cell r="A91" t="str">
            <v>Corp Ind</v>
          </cell>
          <cell r="B91">
            <v>328260.19500000007</v>
          </cell>
          <cell r="C91">
            <v>378919</v>
          </cell>
          <cell r="D91">
            <v>386497</v>
          </cell>
          <cell r="E91">
            <v>394227</v>
          </cell>
          <cell r="F91">
            <v>402112</v>
          </cell>
          <cell r="G91">
            <v>402112</v>
          </cell>
          <cell r="H91">
            <v>402112</v>
          </cell>
          <cell r="I91">
            <v>402112</v>
          </cell>
          <cell r="J91">
            <v>402112</v>
          </cell>
          <cell r="K91">
            <v>402112</v>
          </cell>
          <cell r="L91">
            <v>402112</v>
          </cell>
          <cell r="M91">
            <v>402112</v>
          </cell>
        </row>
        <row r="92">
          <cell r="A92" t="str">
            <v>Corp. Grp</v>
          </cell>
          <cell r="B92">
            <v>139374.44700000001</v>
          </cell>
          <cell r="C92">
            <v>166927</v>
          </cell>
          <cell r="D92">
            <v>169431</v>
          </cell>
          <cell r="E92">
            <v>171972</v>
          </cell>
          <cell r="F92">
            <v>174552</v>
          </cell>
          <cell r="G92">
            <v>174552</v>
          </cell>
          <cell r="H92">
            <v>174552</v>
          </cell>
          <cell r="I92">
            <v>174552</v>
          </cell>
          <cell r="J92">
            <v>174552</v>
          </cell>
          <cell r="K92">
            <v>174552</v>
          </cell>
          <cell r="L92">
            <v>174552</v>
          </cell>
          <cell r="M92">
            <v>174552</v>
          </cell>
        </row>
        <row r="93">
          <cell r="A93" t="str">
            <v>Leisure</v>
          </cell>
          <cell r="B93">
            <v>107810.00620000002</v>
          </cell>
          <cell r="C93">
            <v>114426</v>
          </cell>
          <cell r="D93">
            <v>116142</v>
          </cell>
          <cell r="E93">
            <v>117884</v>
          </cell>
          <cell r="F93">
            <v>119652</v>
          </cell>
          <cell r="G93">
            <v>119652</v>
          </cell>
          <cell r="H93">
            <v>119652</v>
          </cell>
          <cell r="I93">
            <v>119652</v>
          </cell>
          <cell r="J93">
            <v>119652</v>
          </cell>
          <cell r="K93">
            <v>119652</v>
          </cell>
          <cell r="L93">
            <v>119652</v>
          </cell>
          <cell r="M93">
            <v>119652</v>
          </cell>
        </row>
        <row r="94">
          <cell r="A94" t="str">
            <v>Govt</v>
          </cell>
          <cell r="B94">
            <v>102335.53180000003</v>
          </cell>
          <cell r="C94">
            <v>106491</v>
          </cell>
          <cell r="D94">
            <v>107556</v>
          </cell>
          <cell r="E94">
            <v>108632</v>
          </cell>
          <cell r="F94">
            <v>109718</v>
          </cell>
          <cell r="G94">
            <v>109718</v>
          </cell>
          <cell r="H94">
            <v>109718</v>
          </cell>
          <cell r="I94">
            <v>109718</v>
          </cell>
          <cell r="J94">
            <v>109718</v>
          </cell>
          <cell r="K94">
            <v>109718</v>
          </cell>
          <cell r="L94">
            <v>109718</v>
          </cell>
          <cell r="M94">
            <v>109718</v>
          </cell>
        </row>
        <row r="95">
          <cell r="A95" t="str">
            <v>Not Used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</row>
        <row r="96">
          <cell r="A96" t="str">
            <v>Total</v>
          </cell>
          <cell r="B96">
            <v>677780.18000000017</v>
          </cell>
          <cell r="C96">
            <v>766763</v>
          </cell>
          <cell r="D96">
            <v>779626</v>
          </cell>
          <cell r="E96">
            <v>792715</v>
          </cell>
          <cell r="F96">
            <v>806034</v>
          </cell>
          <cell r="G96">
            <v>806034</v>
          </cell>
          <cell r="H96">
            <v>806034</v>
          </cell>
          <cell r="I96">
            <v>806034</v>
          </cell>
          <cell r="J96">
            <v>806034</v>
          </cell>
          <cell r="K96">
            <v>806034</v>
          </cell>
          <cell r="L96">
            <v>806034</v>
          </cell>
          <cell r="M96">
            <v>806034</v>
          </cell>
        </row>
        <row r="97">
          <cell r="A97" t="str">
            <v>Market Occupancy</v>
          </cell>
          <cell r="B97">
            <v>0.77051120331950229</v>
          </cell>
          <cell r="C97">
            <v>0.68138843592124732</v>
          </cell>
          <cell r="D97">
            <v>0.69281921629439391</v>
          </cell>
          <cell r="E97">
            <v>0.70445083289270816</v>
          </cell>
          <cell r="F97">
            <v>0.71628684033964429</v>
          </cell>
          <cell r="G97">
            <v>0.71628684033964429</v>
          </cell>
          <cell r="H97">
            <v>0.71628684033964429</v>
          </cell>
          <cell r="I97">
            <v>0.71628684033964429</v>
          </cell>
          <cell r="J97">
            <v>0.71628684033964429</v>
          </cell>
          <cell r="K97">
            <v>0.71628684033964429</v>
          </cell>
          <cell r="L97">
            <v>0.71628684033964429</v>
          </cell>
          <cell r="M97">
            <v>0.71628684033964429</v>
          </cell>
        </row>
        <row r="280">
          <cell r="A280" t="str">
            <v>Projected Roomnight Capture</v>
          </cell>
          <cell r="B280">
            <v>2001</v>
          </cell>
          <cell r="C280">
            <v>2002</v>
          </cell>
          <cell r="D280">
            <v>2003</v>
          </cell>
          <cell r="E280">
            <v>2004</v>
          </cell>
          <cell r="F280">
            <v>2005</v>
          </cell>
          <cell r="G280">
            <v>2006</v>
          </cell>
          <cell r="H280">
            <v>2007</v>
          </cell>
          <cell r="I280">
            <v>2008</v>
          </cell>
          <cell r="J280">
            <v>2009</v>
          </cell>
          <cell r="K280">
            <v>2010</v>
          </cell>
          <cell r="L280">
            <v>2011</v>
          </cell>
        </row>
        <row r="281">
          <cell r="A281" t="str">
            <v>Proposed Friendship Heights Hotel (Occ.)</v>
          </cell>
          <cell r="B281">
            <v>0.65625680377145557</v>
          </cell>
          <cell r="C281">
            <v>0.71330473342545742</v>
          </cell>
          <cell r="D281">
            <v>0.73134062623578711</v>
          </cell>
          <cell r="E281">
            <v>0.74445261020443532</v>
          </cell>
          <cell r="F281">
            <v>0.74445261020443532</v>
          </cell>
          <cell r="G281">
            <v>0.74445261020443532</v>
          </cell>
          <cell r="H281">
            <v>0.74445261020443532</v>
          </cell>
          <cell r="I281">
            <v>0.74445261020443532</v>
          </cell>
          <cell r="J281">
            <v>0.74445261020443532</v>
          </cell>
          <cell r="K281">
            <v>0.74445261020443532</v>
          </cell>
          <cell r="L281">
            <v>0.74445261020443532</v>
          </cell>
        </row>
        <row r="282">
          <cell r="A282" t="str">
            <v xml:space="preserve">  Corp Ind</v>
          </cell>
          <cell r="B282">
            <v>31519.227229970809</v>
          </cell>
          <cell r="C282">
            <v>34945.195831981837</v>
          </cell>
          <cell r="D282">
            <v>35644.105173532276</v>
          </cell>
          <cell r="E282">
            <v>36357.028867985733</v>
          </cell>
          <cell r="F282">
            <v>36357.028867985733</v>
          </cell>
          <cell r="G282">
            <v>36357.028867985733</v>
          </cell>
          <cell r="H282">
            <v>36357.028867985733</v>
          </cell>
          <cell r="I282">
            <v>36357.028867985733</v>
          </cell>
          <cell r="J282">
            <v>36357.028867985733</v>
          </cell>
          <cell r="K282">
            <v>36357.028867985733</v>
          </cell>
          <cell r="L282">
            <v>36357.028867985733</v>
          </cell>
        </row>
        <row r="283">
          <cell r="A283" t="str">
            <v xml:space="preserve">  Corp. Grp</v>
          </cell>
          <cell r="B283">
            <v>10866.769023678236</v>
          </cell>
          <cell r="C283">
            <v>12255.307492701915</v>
          </cell>
          <cell r="D283">
            <v>12439.103470645476</v>
          </cell>
          <cell r="E283">
            <v>12625.720402205645</v>
          </cell>
          <cell r="F283">
            <v>12625.720402205645</v>
          </cell>
          <cell r="G283">
            <v>12625.720402205645</v>
          </cell>
          <cell r="H283">
            <v>12625.720402205645</v>
          </cell>
          <cell r="I283">
            <v>12625.720402205645</v>
          </cell>
          <cell r="J283">
            <v>12625.720402205645</v>
          </cell>
          <cell r="K283">
            <v>12625.720402205645</v>
          </cell>
          <cell r="L283">
            <v>12625.720402205645</v>
          </cell>
        </row>
        <row r="284">
          <cell r="A284" t="str">
            <v xml:space="preserve">  Leisure</v>
          </cell>
          <cell r="B284">
            <v>9104.3457022380808</v>
          </cell>
          <cell r="C284">
            <v>10080.959844307492</v>
          </cell>
          <cell r="D284">
            <v>10658.503081414208</v>
          </cell>
          <cell r="E284">
            <v>10818.357119688615</v>
          </cell>
          <cell r="F284">
            <v>10818.357119688615</v>
          </cell>
          <cell r="G284">
            <v>10818.357119688615</v>
          </cell>
          <cell r="H284">
            <v>10818.357119688615</v>
          </cell>
          <cell r="I284">
            <v>10818.357119688615</v>
          </cell>
          <cell r="J284">
            <v>10818.357119688615</v>
          </cell>
          <cell r="K284">
            <v>10818.357119688615</v>
          </cell>
          <cell r="L284">
            <v>10818.357119688615</v>
          </cell>
        </row>
        <row r="285">
          <cell r="A285" t="str">
            <v xml:space="preserve">  Govt</v>
          </cell>
          <cell r="B285">
            <v>1925.6805870904964</v>
          </cell>
          <cell r="C285">
            <v>777.9756081738567</v>
          </cell>
          <cell r="D285">
            <v>785.75854686993193</v>
          </cell>
          <cell r="E285">
            <v>793.61381771002277</v>
          </cell>
          <cell r="F285">
            <v>793.61381771002277</v>
          </cell>
          <cell r="G285">
            <v>793.61381771002277</v>
          </cell>
          <cell r="H285">
            <v>793.61381771002277</v>
          </cell>
          <cell r="I285">
            <v>793.61381771002277</v>
          </cell>
          <cell r="J285">
            <v>793.61381771002277</v>
          </cell>
          <cell r="K285">
            <v>793.61381771002277</v>
          </cell>
          <cell r="L285">
            <v>793.61381771002277</v>
          </cell>
        </row>
        <row r="286">
          <cell r="A286" t="str">
            <v xml:space="preserve">  Not Used</v>
          </cell>
          <cell r="B286">
            <v>0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</row>
        <row r="287">
          <cell r="A287" t="str">
            <v>Total</v>
          </cell>
          <cell r="B287">
            <v>53416.022542977626</v>
          </cell>
          <cell r="C287">
            <v>58059.438777165109</v>
          </cell>
          <cell r="D287">
            <v>59527.470272461891</v>
          </cell>
          <cell r="E287">
            <v>60594.720207590013</v>
          </cell>
          <cell r="F287">
            <v>60594.720207590013</v>
          </cell>
          <cell r="G287">
            <v>60594.720207590013</v>
          </cell>
          <cell r="H287">
            <v>60594.720207590013</v>
          </cell>
          <cell r="I287">
            <v>60594.720207590013</v>
          </cell>
          <cell r="J287">
            <v>60594.720207590013</v>
          </cell>
          <cell r="K287">
            <v>60594.720207590013</v>
          </cell>
          <cell r="L287">
            <v>60594.720207590013</v>
          </cell>
        </row>
        <row r="288">
          <cell r="A288" t="str">
            <v>Embassy Suites - Chevy Chase</v>
          </cell>
          <cell r="B288">
            <v>52408.4062063401</v>
          </cell>
          <cell r="C288">
            <v>52891.348276086348</v>
          </cell>
          <cell r="D288">
            <v>53780.50209401959</v>
          </cell>
          <cell r="E288">
            <v>54734.256303294525</v>
          </cell>
          <cell r="F288">
            <v>54734.256303294525</v>
          </cell>
          <cell r="G288">
            <v>54734.256303294525</v>
          </cell>
          <cell r="H288">
            <v>54734.256303294525</v>
          </cell>
          <cell r="I288">
            <v>54734.256303294525</v>
          </cell>
          <cell r="J288">
            <v>54734.256303294525</v>
          </cell>
          <cell r="K288">
            <v>54734.256303294525</v>
          </cell>
          <cell r="L288">
            <v>54734.256303294525</v>
          </cell>
        </row>
        <row r="289">
          <cell r="A289" t="str">
            <v>Marriott Hotel - Pooks Hill</v>
          </cell>
          <cell r="B289">
            <v>102388.27824479681</v>
          </cell>
          <cell r="C289">
            <v>103469.64669881271</v>
          </cell>
          <cell r="D289">
            <v>105189.02076995236</v>
          </cell>
          <cell r="E289">
            <v>106977.67971617093</v>
          </cell>
          <cell r="F289">
            <v>106977.67971617093</v>
          </cell>
          <cell r="G289">
            <v>106977.67971617093</v>
          </cell>
          <cell r="H289">
            <v>106977.67971617093</v>
          </cell>
          <cell r="I289">
            <v>106977.67971617093</v>
          </cell>
          <cell r="J289">
            <v>106977.67971617093</v>
          </cell>
          <cell r="K289">
            <v>106977.67971617093</v>
          </cell>
          <cell r="L289">
            <v>106977.67971617093</v>
          </cell>
        </row>
        <row r="290">
          <cell r="A290" t="str">
            <v>Marriott Suites - Bethesda</v>
          </cell>
          <cell r="B290">
            <v>75779.019453613786</v>
          </cell>
          <cell r="C290">
            <v>76554.22830814081</v>
          </cell>
          <cell r="D290">
            <v>77919.073639551876</v>
          </cell>
          <cell r="E290">
            <v>79332.319349808182</v>
          </cell>
          <cell r="F290">
            <v>79332.319349808182</v>
          </cell>
          <cell r="G290">
            <v>79332.319349808182</v>
          </cell>
          <cell r="H290">
            <v>79332.319349808182</v>
          </cell>
          <cell r="I290">
            <v>79332.319349808182</v>
          </cell>
          <cell r="J290">
            <v>79332.319349808182</v>
          </cell>
          <cell r="K290">
            <v>79332.319349808182</v>
          </cell>
          <cell r="L290">
            <v>79332.319349808182</v>
          </cell>
        </row>
        <row r="291">
          <cell r="A291" t="str">
            <v>Residence Inn - Bethesda</v>
          </cell>
          <cell r="B291">
            <v>51881.854916572127</v>
          </cell>
          <cell r="C291">
            <v>52543.283778031138</v>
          </cell>
          <cell r="D291">
            <v>53431.395129503609</v>
          </cell>
          <cell r="E291">
            <v>54355.692747649307</v>
          </cell>
          <cell r="F291">
            <v>54355.692747649307</v>
          </cell>
          <cell r="G291">
            <v>54355.692747649307</v>
          </cell>
          <cell r="H291">
            <v>54355.692747649307</v>
          </cell>
          <cell r="I291">
            <v>54355.692747649307</v>
          </cell>
          <cell r="J291">
            <v>54355.692747649307</v>
          </cell>
          <cell r="K291">
            <v>54355.692747649307</v>
          </cell>
          <cell r="L291">
            <v>54355.692747649307</v>
          </cell>
        </row>
        <row r="292">
          <cell r="A292" t="str">
            <v>Doubletree Hotel -Rockville</v>
          </cell>
          <cell r="B292">
            <v>77565.928868409523</v>
          </cell>
          <cell r="C292">
            <v>78431.393290437787</v>
          </cell>
          <cell r="D292">
            <v>79701.836284866527</v>
          </cell>
          <cell r="E292">
            <v>81039.215697280248</v>
          </cell>
          <cell r="F292">
            <v>81039.215697280248</v>
          </cell>
          <cell r="G292">
            <v>81039.215697280248</v>
          </cell>
          <cell r="H292">
            <v>81039.215697280248</v>
          </cell>
          <cell r="I292">
            <v>81039.215697280248</v>
          </cell>
          <cell r="J292">
            <v>81039.215697280248</v>
          </cell>
          <cell r="K292">
            <v>81039.215697280248</v>
          </cell>
          <cell r="L292">
            <v>81039.215697280248</v>
          </cell>
        </row>
        <row r="293">
          <cell r="A293" t="str">
            <v>Holiday Inn Chevy Chase</v>
          </cell>
          <cell r="B293">
            <v>44298.961566345941</v>
          </cell>
          <cell r="C293">
            <v>44775.618005622957</v>
          </cell>
          <cell r="D293">
            <v>45378.353760309197</v>
          </cell>
          <cell r="E293">
            <v>46060.338110351484</v>
          </cell>
          <cell r="F293">
            <v>46060.338110351484</v>
          </cell>
          <cell r="G293">
            <v>46060.338110351484</v>
          </cell>
          <cell r="H293">
            <v>46060.338110351484</v>
          </cell>
          <cell r="I293">
            <v>46060.338110351484</v>
          </cell>
          <cell r="J293">
            <v>46060.338110351484</v>
          </cell>
          <cell r="K293">
            <v>46060.338110351484</v>
          </cell>
          <cell r="L293">
            <v>46060.338110351484</v>
          </cell>
        </row>
        <row r="294">
          <cell r="A294" t="str">
            <v>Holiday Inn - Bethesda</v>
          </cell>
          <cell r="B294">
            <v>59280.880393311178</v>
          </cell>
          <cell r="C294">
            <v>60018.366742378988</v>
          </cell>
          <cell r="D294">
            <v>60819.830094040022</v>
          </cell>
          <cell r="E294">
            <v>61703.224337557869</v>
          </cell>
          <cell r="F294">
            <v>61703.224337557869</v>
          </cell>
          <cell r="G294">
            <v>61703.224337557869</v>
          </cell>
          <cell r="H294">
            <v>61703.224337557869</v>
          </cell>
          <cell r="I294">
            <v>61703.224337557869</v>
          </cell>
          <cell r="J294">
            <v>61703.224337557869</v>
          </cell>
          <cell r="K294">
            <v>61703.224337557869</v>
          </cell>
          <cell r="L294">
            <v>61703.224337557869</v>
          </cell>
        </row>
        <row r="295">
          <cell r="A295" t="str">
            <v>Ramada Inn - Bethesda</v>
          </cell>
          <cell r="B295">
            <v>37858.314453014886</v>
          </cell>
          <cell r="C295">
            <v>38426.574557955435</v>
          </cell>
          <cell r="D295">
            <v>38941.392796798762</v>
          </cell>
          <cell r="E295">
            <v>39478.431222839296</v>
          </cell>
          <cell r="F295">
            <v>39478.431222839296</v>
          </cell>
          <cell r="G295">
            <v>39478.431222839296</v>
          </cell>
          <cell r="H295">
            <v>39478.431222839296</v>
          </cell>
          <cell r="I295">
            <v>39478.431222839296</v>
          </cell>
          <cell r="J295">
            <v>39478.431222839296</v>
          </cell>
          <cell r="K295">
            <v>39478.431222839296</v>
          </cell>
          <cell r="L295">
            <v>39478.431222839296</v>
          </cell>
        </row>
        <row r="296">
          <cell r="A296" t="str">
            <v>Hyatt Regency - Bethesda</v>
          </cell>
          <cell r="B296">
            <v>99967.282754553045</v>
          </cell>
          <cell r="C296">
            <v>100977.86822439278</v>
          </cell>
          <cell r="D296">
            <v>102705.45986942112</v>
          </cell>
          <cell r="E296">
            <v>104502.17229955504</v>
          </cell>
          <cell r="F296">
            <v>104502.17229955504</v>
          </cell>
          <cell r="G296">
            <v>104502.17229955504</v>
          </cell>
          <cell r="H296">
            <v>104502.17229955504</v>
          </cell>
          <cell r="I296">
            <v>104502.17229955504</v>
          </cell>
          <cell r="J296">
            <v>104502.17229955504</v>
          </cell>
          <cell r="K296">
            <v>104502.17229955504</v>
          </cell>
          <cell r="L296">
            <v>104502.17229955504</v>
          </cell>
        </row>
        <row r="297">
          <cell r="A297" t="str">
            <v>Proposed Marriott White Flint</v>
          </cell>
          <cell r="B297">
            <v>55959.025300032445</v>
          </cell>
          <cell r="C297">
            <v>56729.783642976792</v>
          </cell>
          <cell r="D297">
            <v>57648.997820609453</v>
          </cell>
          <cell r="E297">
            <v>58616.381959307852</v>
          </cell>
          <cell r="F297">
            <v>58616.381959307852</v>
          </cell>
          <cell r="G297">
            <v>58616.381959307852</v>
          </cell>
          <cell r="H297">
            <v>58616.381959307852</v>
          </cell>
          <cell r="I297">
            <v>58616.381959307852</v>
          </cell>
          <cell r="J297">
            <v>58616.381959307852</v>
          </cell>
          <cell r="K297">
            <v>58616.381959307852</v>
          </cell>
          <cell r="L297">
            <v>58616.381959307852</v>
          </cell>
        </row>
        <row r="298">
          <cell r="A298" t="str">
            <v>Other Hotel Development</v>
          </cell>
          <cell r="B298">
            <v>55959.025300032445</v>
          </cell>
          <cell r="C298">
            <v>56729.783642976792</v>
          </cell>
          <cell r="D298">
            <v>57648.997820609453</v>
          </cell>
          <cell r="E298">
            <v>58616.381959307852</v>
          </cell>
          <cell r="F298">
            <v>58616.381959307852</v>
          </cell>
          <cell r="G298">
            <v>58616.381959307852</v>
          </cell>
          <cell r="H298">
            <v>58616.381959307852</v>
          </cell>
          <cell r="I298">
            <v>58616.381959307852</v>
          </cell>
          <cell r="J298">
            <v>58616.381959307852</v>
          </cell>
          <cell r="K298">
            <v>58616.381959307852</v>
          </cell>
          <cell r="L298">
            <v>58616.381959307852</v>
          </cell>
        </row>
        <row r="299">
          <cell r="A299" t="str">
            <v>Comp12</v>
          </cell>
          <cell r="B299">
            <v>0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</row>
        <row r="300">
          <cell r="A300" t="str">
            <v>Comp13</v>
          </cell>
          <cell r="B300">
            <v>0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</row>
        <row r="301">
          <cell r="A301" t="str">
            <v>Comp14</v>
          </cell>
          <cell r="B301">
            <v>0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</row>
        <row r="302">
          <cell r="A302" t="str">
            <v>Comp15</v>
          </cell>
          <cell r="B302">
            <v>0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</row>
        <row r="303">
          <cell r="A303" t="str">
            <v>Comp16</v>
          </cell>
          <cell r="B303">
            <v>0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</row>
        <row r="304">
          <cell r="A304" t="str">
            <v>Comp17</v>
          </cell>
          <cell r="B304">
            <v>0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</row>
        <row r="305">
          <cell r="A305" t="str">
            <v>Comp18</v>
          </cell>
          <cell r="B305">
            <v>0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</row>
        <row r="306">
          <cell r="A306" t="str">
            <v>Comp19</v>
          </cell>
          <cell r="B306">
            <v>0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</row>
        <row r="307">
          <cell r="A307" t="str">
            <v>Comp20</v>
          </cell>
          <cell r="B307">
            <v>0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</row>
        <row r="308">
          <cell r="A308" t="str">
            <v>Comp21</v>
          </cell>
          <cell r="B308">
            <v>0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</row>
        <row r="309">
          <cell r="A309" t="str">
            <v>Comp22</v>
          </cell>
          <cell r="B309">
            <v>0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</row>
        <row r="310">
          <cell r="A310" t="str">
            <v>Comp23</v>
          </cell>
          <cell r="B310">
            <v>0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</row>
        <row r="311">
          <cell r="A311" t="str">
            <v>Comp24</v>
          </cell>
          <cell r="B311">
            <v>0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</row>
        <row r="312">
          <cell r="A312" t="str">
            <v>Comp25</v>
          </cell>
          <cell r="B312">
            <v>0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</row>
        <row r="313">
          <cell r="A313" t="str">
            <v>Addition/Deletion 1</v>
          </cell>
          <cell r="B313">
            <v>0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</row>
        <row r="314">
          <cell r="A314" t="str">
            <v>Addition/Deletion 2</v>
          </cell>
          <cell r="B314">
            <v>0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</row>
        <row r="315">
          <cell r="A315" t="str">
            <v>Addition/Deletion 3</v>
          </cell>
          <cell r="B315">
            <v>0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</row>
        <row r="316">
          <cell r="A316" t="str">
            <v>Addition/Deletion 4</v>
          </cell>
          <cell r="B316">
            <v>0</v>
          </cell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</row>
        <row r="317">
          <cell r="A317" t="str">
            <v>Addition/Deletion 5</v>
          </cell>
          <cell r="B317">
            <v>0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</row>
        <row r="320">
          <cell r="A320" t="str">
            <v>Projected Occupancy</v>
          </cell>
          <cell r="B320">
            <v>2001</v>
          </cell>
          <cell r="C320">
            <v>2002</v>
          </cell>
          <cell r="D320">
            <v>2003</v>
          </cell>
          <cell r="E320">
            <v>2004</v>
          </cell>
          <cell r="F320">
            <v>2005</v>
          </cell>
          <cell r="G320">
            <v>2006</v>
          </cell>
          <cell r="H320">
            <v>2007</v>
          </cell>
          <cell r="I320">
            <v>2008</v>
          </cell>
          <cell r="J320">
            <v>2009</v>
          </cell>
          <cell r="K320">
            <v>2010</v>
          </cell>
          <cell r="L320">
            <v>2011</v>
          </cell>
        </row>
        <row r="321">
          <cell r="A321" t="str">
            <v>Proposed Friendship Heights Hotel</v>
          </cell>
          <cell r="B321">
            <v>0.65625680377145557</v>
          </cell>
          <cell r="C321">
            <v>0.71330473342545742</v>
          </cell>
          <cell r="D321">
            <v>0.73134062623578711</v>
          </cell>
          <cell r="E321">
            <v>0.74445261020443532</v>
          </cell>
          <cell r="F321">
            <v>0.74445261020443532</v>
          </cell>
          <cell r="G321">
            <v>0.74445261020443532</v>
          </cell>
          <cell r="H321">
            <v>0.74445261020443532</v>
          </cell>
          <cell r="I321">
            <v>0.74445261020443532</v>
          </cell>
          <cell r="J321">
            <v>0.74445261020443532</v>
          </cell>
          <cell r="K321">
            <v>0.74445261020443532</v>
          </cell>
          <cell r="L321">
            <v>0.74445261020443532</v>
          </cell>
        </row>
        <row r="322">
          <cell r="A322" t="str">
            <v>Embassy Suites - Chevy Chase</v>
          </cell>
          <cell r="B322">
            <v>0.72517512392887917</v>
          </cell>
          <cell r="C322">
            <v>0.73185759341478274</v>
          </cell>
          <cell r="D322">
            <v>0.74416081491655717</v>
          </cell>
          <cell r="E322">
            <v>0.75735791204226544</v>
          </cell>
          <cell r="F322">
            <v>0.75735791204226544</v>
          </cell>
          <cell r="G322">
            <v>0.75735791204226544</v>
          </cell>
          <cell r="H322">
            <v>0.75735791204226544</v>
          </cell>
          <cell r="I322">
            <v>0.75735791204226544</v>
          </cell>
          <cell r="J322">
            <v>0.75735791204226544</v>
          </cell>
          <cell r="K322">
            <v>0.75735791204226544</v>
          </cell>
          <cell r="L322">
            <v>0.75735791204226544</v>
          </cell>
        </row>
        <row r="323">
          <cell r="A323" t="str">
            <v>Marriott Hotel - Pooks Hill</v>
          </cell>
          <cell r="B323">
            <v>0.68753880099917275</v>
          </cell>
          <cell r="C323">
            <v>0.69480020614298088</v>
          </cell>
          <cell r="D323">
            <v>0.70634582843105265</v>
          </cell>
          <cell r="E323">
            <v>0.71835669967882709</v>
          </cell>
          <cell r="F323">
            <v>0.71835669967882709</v>
          </cell>
          <cell r="G323">
            <v>0.71835669967882709</v>
          </cell>
          <cell r="H323">
            <v>0.71835669967882709</v>
          </cell>
          <cell r="I323">
            <v>0.71835669967882709</v>
          </cell>
          <cell r="J323">
            <v>0.71835669967882709</v>
          </cell>
          <cell r="K323">
            <v>0.71835669967882709</v>
          </cell>
          <cell r="L323">
            <v>0.71835669967882709</v>
          </cell>
        </row>
        <row r="324">
          <cell r="A324" t="str">
            <v>Marriott Suites - Bethesda</v>
          </cell>
          <cell r="B324">
            <v>0.75771442309382853</v>
          </cell>
          <cell r="C324">
            <v>0.76546573650775729</v>
          </cell>
          <cell r="D324">
            <v>0.7791128251130075</v>
          </cell>
          <cell r="E324">
            <v>0.79324386911117073</v>
          </cell>
          <cell r="F324">
            <v>0.79324386911117073</v>
          </cell>
          <cell r="G324">
            <v>0.79324386911117073</v>
          </cell>
          <cell r="H324">
            <v>0.79324386911117073</v>
          </cell>
          <cell r="I324">
            <v>0.79324386911117073</v>
          </cell>
          <cell r="J324">
            <v>0.79324386911117073</v>
          </cell>
          <cell r="K324">
            <v>0.79324386911117073</v>
          </cell>
          <cell r="L324">
            <v>0.79324386911117073</v>
          </cell>
        </row>
        <row r="325">
          <cell r="A325" t="str">
            <v>Residence Inn - Bethesda</v>
          </cell>
          <cell r="B325">
            <v>0.76011801211005969</v>
          </cell>
          <cell r="C325">
            <v>0.76980856754862115</v>
          </cell>
          <cell r="D325">
            <v>0.78282023484731678</v>
          </cell>
          <cell r="E325">
            <v>0.79636206501573958</v>
          </cell>
          <cell r="F325">
            <v>0.79636206501573958</v>
          </cell>
          <cell r="G325">
            <v>0.79636206501573958</v>
          </cell>
          <cell r="H325">
            <v>0.79636206501573958</v>
          </cell>
          <cell r="I325">
            <v>0.79636206501573958</v>
          </cell>
          <cell r="J325">
            <v>0.79636206501573958</v>
          </cell>
          <cell r="K325">
            <v>0.79636206501573958</v>
          </cell>
          <cell r="L325">
            <v>0.79636206501573958</v>
          </cell>
        </row>
        <row r="326">
          <cell r="A326" t="str">
            <v>Doubletree Hotel -Rockville</v>
          </cell>
          <cell r="B326">
            <v>0.6746329973334162</v>
          </cell>
          <cell r="C326">
            <v>0.68216041131061345</v>
          </cell>
          <cell r="D326">
            <v>0.69321014381271173</v>
          </cell>
          <cell r="E326">
            <v>0.70484205868475969</v>
          </cell>
          <cell r="F326">
            <v>0.70484205868475969</v>
          </cell>
          <cell r="G326">
            <v>0.70484205868475969</v>
          </cell>
          <cell r="H326">
            <v>0.70484205868475969</v>
          </cell>
          <cell r="I326">
            <v>0.70484205868475969</v>
          </cell>
          <cell r="J326">
            <v>0.70484205868475969</v>
          </cell>
          <cell r="K326">
            <v>0.70484205868475969</v>
          </cell>
          <cell r="L326">
            <v>0.70484205868475969</v>
          </cell>
        </row>
        <row r="327">
          <cell r="A327" t="str">
            <v>Holiday Inn Chevy Chase</v>
          </cell>
          <cell r="B327">
            <v>0.56713559808406022</v>
          </cell>
          <cell r="C327">
            <v>0.57323797216262906</v>
          </cell>
          <cell r="D327">
            <v>0.58095447139046474</v>
          </cell>
          <cell r="E327">
            <v>0.58968554743760704</v>
          </cell>
          <cell r="F327">
            <v>0.58968554743760704</v>
          </cell>
          <cell r="G327">
            <v>0.58968554743760704</v>
          </cell>
          <cell r="H327">
            <v>0.58968554743760704</v>
          </cell>
          <cell r="I327">
            <v>0.58968554743760704</v>
          </cell>
          <cell r="J327">
            <v>0.58968554743760704</v>
          </cell>
          <cell r="K327">
            <v>0.58968554743760704</v>
          </cell>
          <cell r="L327">
            <v>0.58968554743760704</v>
          </cell>
        </row>
        <row r="328">
          <cell r="A328" t="str">
            <v>Holiday Inn - Bethesda</v>
          </cell>
          <cell r="B328">
            <v>0.60153100348362432</v>
          </cell>
          <cell r="C328">
            <v>0.60901437587396234</v>
          </cell>
          <cell r="D328">
            <v>0.61714693144637267</v>
          </cell>
          <cell r="E328">
            <v>0.62611085071088657</v>
          </cell>
          <cell r="F328">
            <v>0.62611085071088657</v>
          </cell>
          <cell r="G328">
            <v>0.62611085071088657</v>
          </cell>
          <cell r="H328">
            <v>0.62611085071088657</v>
          </cell>
          <cell r="I328">
            <v>0.62611085071088657</v>
          </cell>
          <cell r="J328">
            <v>0.62611085071088657</v>
          </cell>
          <cell r="K328">
            <v>0.62611085071088657</v>
          </cell>
          <cell r="L328">
            <v>0.62611085071088657</v>
          </cell>
        </row>
        <row r="329">
          <cell r="A329" t="str">
            <v>Ramada Inn - Bethesda</v>
          </cell>
          <cell r="B329">
            <v>0.63632766540070407</v>
          </cell>
          <cell r="C329">
            <v>0.64587905803774159</v>
          </cell>
          <cell r="D329">
            <v>0.65453219256742179</v>
          </cell>
          <cell r="E329">
            <v>0.66355880700629122</v>
          </cell>
          <cell r="F329">
            <v>0.66355880700629122</v>
          </cell>
          <cell r="G329">
            <v>0.66355880700629122</v>
          </cell>
          <cell r="H329">
            <v>0.66355880700629122</v>
          </cell>
          <cell r="I329">
            <v>0.66355880700629122</v>
          </cell>
          <cell r="J329">
            <v>0.66355880700629122</v>
          </cell>
          <cell r="K329">
            <v>0.66355880700629122</v>
          </cell>
          <cell r="L329">
            <v>0.66355880700629122</v>
          </cell>
        </row>
        <row r="330">
          <cell r="A330" t="str">
            <v>Hyatt Regency - Bethesda</v>
          </cell>
          <cell r="B330">
            <v>0.71885293031713982</v>
          </cell>
          <cell r="C330">
            <v>0.72611993114293871</v>
          </cell>
          <cell r="D330">
            <v>0.73854283874030935</v>
          </cell>
          <cell r="E330">
            <v>0.75146278574447223</v>
          </cell>
          <cell r="F330">
            <v>0.75146278574447223</v>
          </cell>
          <cell r="G330">
            <v>0.75146278574447223</v>
          </cell>
          <cell r="H330">
            <v>0.75146278574447223</v>
          </cell>
          <cell r="I330">
            <v>0.75146278574447223</v>
          </cell>
          <cell r="J330">
            <v>0.75146278574447223</v>
          </cell>
          <cell r="K330">
            <v>0.75146278574447223</v>
          </cell>
          <cell r="L330">
            <v>0.75146278574447223</v>
          </cell>
        </row>
        <row r="331">
          <cell r="A331" t="str">
            <v>Proposed Marriott White Flint</v>
          </cell>
          <cell r="B331">
            <v>0.68138843592124743</v>
          </cell>
          <cell r="C331">
            <v>0.69077362122346175</v>
          </cell>
          <cell r="D331">
            <v>0.70196648792218508</v>
          </cell>
          <cell r="E331">
            <v>0.71374589904788865</v>
          </cell>
          <cell r="F331">
            <v>0.71374589904788865</v>
          </cell>
          <cell r="G331">
            <v>0.71374589904788865</v>
          </cell>
          <cell r="H331">
            <v>0.71374589904788865</v>
          </cell>
          <cell r="I331">
            <v>0.71374589904788865</v>
          </cell>
          <cell r="J331">
            <v>0.71374589904788865</v>
          </cell>
          <cell r="K331">
            <v>0.71374589904788865</v>
          </cell>
          <cell r="L331">
            <v>0.71374589904788865</v>
          </cell>
        </row>
        <row r="332">
          <cell r="A332" t="str">
            <v>Other Hotel Development</v>
          </cell>
          <cell r="B332">
            <v>0.68138843592124743</v>
          </cell>
          <cell r="C332">
            <v>0.69077362122346175</v>
          </cell>
          <cell r="D332">
            <v>0.70196648792218508</v>
          </cell>
          <cell r="E332">
            <v>0.71374589904788865</v>
          </cell>
          <cell r="F332">
            <v>0.71374589904788865</v>
          </cell>
          <cell r="G332">
            <v>0.71374589904788865</v>
          </cell>
          <cell r="H332">
            <v>0.71374589904788865</v>
          </cell>
          <cell r="I332">
            <v>0.71374589904788865</v>
          </cell>
          <cell r="J332">
            <v>0.71374589904788865</v>
          </cell>
          <cell r="K332">
            <v>0.71374589904788865</v>
          </cell>
          <cell r="L332">
            <v>0.71374589904788865</v>
          </cell>
        </row>
        <row r="333">
          <cell r="A333" t="str">
            <v>Comp12</v>
          </cell>
          <cell r="B333">
            <v>0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</row>
        <row r="334">
          <cell r="A334" t="str">
            <v>Comp13</v>
          </cell>
          <cell r="B334">
            <v>0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</row>
        <row r="335">
          <cell r="A335" t="str">
            <v>Comp14</v>
          </cell>
          <cell r="B335">
            <v>0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</row>
        <row r="336">
          <cell r="A336" t="str">
            <v>Comp15</v>
          </cell>
          <cell r="B336">
            <v>0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</row>
        <row r="337">
          <cell r="A337" t="str">
            <v>Comp16</v>
          </cell>
          <cell r="B337">
            <v>0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</row>
        <row r="338">
          <cell r="A338" t="str">
            <v>Comp17</v>
          </cell>
          <cell r="B338">
            <v>0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</row>
        <row r="339">
          <cell r="A339" t="str">
            <v>Comp18</v>
          </cell>
          <cell r="B339">
            <v>0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</row>
        <row r="340">
          <cell r="A340" t="str">
            <v>Comp19</v>
          </cell>
          <cell r="B340">
            <v>0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</row>
        <row r="341">
          <cell r="A341" t="str">
            <v>Comp20</v>
          </cell>
          <cell r="B341">
            <v>0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</row>
        <row r="342">
          <cell r="A342" t="str">
            <v>Comp21</v>
          </cell>
          <cell r="B342">
            <v>0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</row>
        <row r="343">
          <cell r="A343" t="str">
            <v>Comp22</v>
          </cell>
          <cell r="B343">
            <v>0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</row>
        <row r="344">
          <cell r="A344" t="str">
            <v>Comp23</v>
          </cell>
          <cell r="B344">
            <v>0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</row>
        <row r="345">
          <cell r="A345" t="str">
            <v>Comp24</v>
          </cell>
          <cell r="B345">
            <v>0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</row>
        <row r="346">
          <cell r="A346" t="str">
            <v>Comp25</v>
          </cell>
          <cell r="B346">
            <v>0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</row>
        <row r="347">
          <cell r="A347" t="str">
            <v>Addition/Deletion 1</v>
          </cell>
          <cell r="B347">
            <v>0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</row>
        <row r="348">
          <cell r="A348" t="str">
            <v>Addition/Deletion 2</v>
          </cell>
          <cell r="B348">
            <v>0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</row>
        <row r="349">
          <cell r="A349" t="str">
            <v>Addition/Deletion 3</v>
          </cell>
          <cell r="B349">
            <v>0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</row>
        <row r="350">
          <cell r="A350" t="str">
            <v>Addition/Deletion 4</v>
          </cell>
          <cell r="B350">
            <v>0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</row>
        <row r="351">
          <cell r="A351" t="str">
            <v>Addition/Deletion 5</v>
          </cell>
          <cell r="B351">
            <v>0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</row>
        <row r="354">
          <cell r="A354" t="str">
            <v>Projected Penetration</v>
          </cell>
          <cell r="B354">
            <v>2001</v>
          </cell>
          <cell r="C354">
            <v>2002</v>
          </cell>
          <cell r="D354">
            <v>2003</v>
          </cell>
          <cell r="E354">
            <v>2004</v>
          </cell>
          <cell r="F354">
            <v>2005</v>
          </cell>
          <cell r="G354">
            <v>2006</v>
          </cell>
          <cell r="H354">
            <v>2007</v>
          </cell>
          <cell r="I354">
            <v>2008</v>
          </cell>
          <cell r="J354">
            <v>2009</v>
          </cell>
          <cell r="K354">
            <v>2010</v>
          </cell>
          <cell r="L354">
            <v>2011</v>
          </cell>
        </row>
        <row r="355">
          <cell r="A355" t="str">
            <v>Proposed Friendship Heights Hotel</v>
          </cell>
          <cell r="B355">
            <v>0.96311702573024527</v>
          </cell>
          <cell r="C355">
            <v>1.0295683443086816</v>
          </cell>
          <cell r="D355">
            <v>1.0381712847618627</v>
          </cell>
          <cell r="E355">
            <v>1.039321914460184</v>
          </cell>
          <cell r="F355">
            <v>1.039321914460184</v>
          </cell>
          <cell r="G355">
            <v>1.039321914460184</v>
          </cell>
          <cell r="H355">
            <v>1.039321914460184</v>
          </cell>
          <cell r="I355">
            <v>1.039321914460184</v>
          </cell>
          <cell r="J355">
            <v>1.039321914460184</v>
          </cell>
          <cell r="K355">
            <v>1.039321914460184</v>
          </cell>
          <cell r="L355">
            <v>1.039321914460184</v>
          </cell>
        </row>
        <row r="356">
          <cell r="A356" t="str">
            <v>Embassy Suites - Chevy Chase</v>
          </cell>
          <cell r="B356">
            <v>1.0642609790529123</v>
          </cell>
          <cell r="C356">
            <v>1.0563471338586554</v>
          </cell>
          <cell r="D356">
            <v>1.0563701257343778</v>
          </cell>
          <cell r="E356">
            <v>1.0573388611790584</v>
          </cell>
          <cell r="F356">
            <v>1.0573388611790584</v>
          </cell>
          <cell r="G356">
            <v>1.0573388611790584</v>
          </cell>
          <cell r="H356">
            <v>1.0573388611790584</v>
          </cell>
          <cell r="I356">
            <v>1.0573388611790584</v>
          </cell>
          <cell r="J356">
            <v>1.0573388611790584</v>
          </cell>
          <cell r="K356">
            <v>1.0573388611790584</v>
          </cell>
          <cell r="L356">
            <v>1.0573388611790584</v>
          </cell>
        </row>
        <row r="357">
          <cell r="A357" t="str">
            <v>Marriott Hotel - Pooks Hill</v>
          </cell>
          <cell r="B357">
            <v>1.0090262246226855</v>
          </cell>
          <cell r="C357">
            <v>1.0028593171234228</v>
          </cell>
          <cell r="D357">
            <v>1.0026900323626038</v>
          </cell>
          <cell r="E357">
            <v>1.0028897073387546</v>
          </cell>
          <cell r="F357">
            <v>1.0028897073387546</v>
          </cell>
          <cell r="G357">
            <v>1.0028897073387546</v>
          </cell>
          <cell r="H357">
            <v>1.0028897073387546</v>
          </cell>
          <cell r="I357">
            <v>1.0028897073387546</v>
          </cell>
          <cell r="J357">
            <v>1.0028897073387546</v>
          </cell>
          <cell r="K357">
            <v>1.0028897073387546</v>
          </cell>
          <cell r="L357">
            <v>1.0028897073387546</v>
          </cell>
        </row>
        <row r="358">
          <cell r="A358" t="str">
            <v>Marriott Suites - Bethesda</v>
          </cell>
          <cell r="B358">
            <v>1.1120153838087776</v>
          </cell>
          <cell r="C358">
            <v>1.1048563875031063</v>
          </cell>
          <cell r="D358">
            <v>1.1059860940382631</v>
          </cell>
          <cell r="E358">
            <v>1.1074388421474217</v>
          </cell>
          <cell r="F358">
            <v>1.1074388421474217</v>
          </cell>
          <cell r="G358">
            <v>1.1074388421474217</v>
          </cell>
          <cell r="H358">
            <v>1.1074388421474217</v>
          </cell>
          <cell r="I358">
            <v>1.1074388421474217</v>
          </cell>
          <cell r="J358">
            <v>1.1074388421474217</v>
          </cell>
          <cell r="K358">
            <v>1.1074388421474217</v>
          </cell>
          <cell r="L358">
            <v>1.1074388421474217</v>
          </cell>
        </row>
        <row r="359">
          <cell r="A359" t="str">
            <v>Residence Inn - Bethesda</v>
          </cell>
          <cell r="B359">
            <v>1.1155428710532325</v>
          </cell>
          <cell r="C359">
            <v>1.1111247341925818</v>
          </cell>
          <cell r="D359">
            <v>1.1112489307916609</v>
          </cell>
          <cell r="E359">
            <v>1.111792120371953</v>
          </cell>
          <cell r="F359">
            <v>1.111792120371953</v>
          </cell>
          <cell r="G359">
            <v>1.111792120371953</v>
          </cell>
          <cell r="H359">
            <v>1.111792120371953</v>
          </cell>
          <cell r="I359">
            <v>1.111792120371953</v>
          </cell>
          <cell r="J359">
            <v>1.111792120371953</v>
          </cell>
          <cell r="K359">
            <v>1.111792120371953</v>
          </cell>
          <cell r="L359">
            <v>1.111792120371953</v>
          </cell>
        </row>
        <row r="360">
          <cell r="A360" t="str">
            <v>Doubletree Hotel -Rockville</v>
          </cell>
          <cell r="B360">
            <v>0.99008577452786128</v>
          </cell>
          <cell r="C360">
            <v>0.98461531560745374</v>
          </cell>
          <cell r="D360">
            <v>0.98404333055603266</v>
          </cell>
          <cell r="E360">
            <v>0.98402206907855827</v>
          </cell>
          <cell r="F360">
            <v>0.98402206907855827</v>
          </cell>
          <cell r="G360">
            <v>0.98402206907855827</v>
          </cell>
          <cell r="H360">
            <v>0.98402206907855827</v>
          </cell>
          <cell r="I360">
            <v>0.98402206907855827</v>
          </cell>
          <cell r="J360">
            <v>0.98402206907855827</v>
          </cell>
          <cell r="K360">
            <v>0.98402206907855827</v>
          </cell>
          <cell r="L360">
            <v>0.98402206907855827</v>
          </cell>
        </row>
        <row r="361">
          <cell r="A361" t="str">
            <v>Holiday Inn Chevy Chase</v>
          </cell>
          <cell r="B361">
            <v>0.83232348567419456</v>
          </cell>
          <cell r="C361">
            <v>0.82739906555803122</v>
          </cell>
          <cell r="D361">
            <v>0.82469129748186043</v>
          </cell>
          <cell r="E361">
            <v>0.82325335916822617</v>
          </cell>
          <cell r="F361">
            <v>0.82325335916822617</v>
          </cell>
          <cell r="G361">
            <v>0.82325335916822617</v>
          </cell>
          <cell r="H361">
            <v>0.82325335916822617</v>
          </cell>
          <cell r="I361">
            <v>0.82325335916822617</v>
          </cell>
          <cell r="J361">
            <v>0.82325335916822617</v>
          </cell>
          <cell r="K361">
            <v>0.82325335916822617</v>
          </cell>
          <cell r="L361">
            <v>0.82325335916822617</v>
          </cell>
        </row>
        <row r="362">
          <cell r="A362" t="str">
            <v>Holiday Inn - Bethesda</v>
          </cell>
          <cell r="B362">
            <v>0.88280189649879437</v>
          </cell>
          <cell r="C362">
            <v>0.87903793883104275</v>
          </cell>
          <cell r="D362">
            <v>0.87606814078445083</v>
          </cell>
          <cell r="E362">
            <v>0.87410631530519445</v>
          </cell>
          <cell r="F362">
            <v>0.87410631530519445</v>
          </cell>
          <cell r="G362">
            <v>0.87410631530519445</v>
          </cell>
          <cell r="H362">
            <v>0.87410631530519445</v>
          </cell>
          <cell r="I362">
            <v>0.87410631530519445</v>
          </cell>
          <cell r="J362">
            <v>0.87410631530519445</v>
          </cell>
          <cell r="K362">
            <v>0.87410631530519445</v>
          </cell>
          <cell r="L362">
            <v>0.87410631530519445</v>
          </cell>
        </row>
        <row r="363">
          <cell r="A363" t="str">
            <v>Ramada Inn - Bethesda</v>
          </cell>
          <cell r="B363">
            <v>0.9338691880503952</v>
          </cell>
          <cell r="C363">
            <v>0.93224760925697758</v>
          </cell>
          <cell r="D363">
            <v>0.92913821945485697</v>
          </cell>
          <cell r="E363">
            <v>0.92638698582211731</v>
          </cell>
          <cell r="F363">
            <v>0.92638698582211731</v>
          </cell>
          <cell r="G363">
            <v>0.92638698582211731</v>
          </cell>
          <cell r="H363">
            <v>0.92638698582211731</v>
          </cell>
          <cell r="I363">
            <v>0.92638698582211731</v>
          </cell>
          <cell r="J363">
            <v>0.92638698582211731</v>
          </cell>
          <cell r="K363">
            <v>0.92638698582211731</v>
          </cell>
          <cell r="L363">
            <v>0.92638698582211731</v>
          </cell>
        </row>
        <row r="364">
          <cell r="A364" t="str">
            <v>Hyatt Regency - Bethesda</v>
          </cell>
          <cell r="B364">
            <v>1.0549825803034651</v>
          </cell>
          <cell r="C364">
            <v>1.0480655184864196</v>
          </cell>
          <cell r="D364">
            <v>1.0483951530124653</v>
          </cell>
          <cell r="E364">
            <v>1.0491087416713514</v>
          </cell>
          <cell r="F364">
            <v>1.0491087416713514</v>
          </cell>
          <cell r="G364">
            <v>1.0491087416713514</v>
          </cell>
          <cell r="H364">
            <v>1.0491087416713514</v>
          </cell>
          <cell r="I364">
            <v>1.0491087416713514</v>
          </cell>
          <cell r="J364">
            <v>1.0491087416713514</v>
          </cell>
          <cell r="K364">
            <v>1.0491087416713514</v>
          </cell>
          <cell r="L364">
            <v>1.0491087416713514</v>
          </cell>
        </row>
        <row r="365">
          <cell r="A365" t="str">
            <v>Proposed Marriott White Flint</v>
          </cell>
          <cell r="B365">
            <v>1.0000000000000002</v>
          </cell>
          <cell r="C365">
            <v>0.99704743312133681</v>
          </cell>
          <cell r="D365">
            <v>0.99647335931122205</v>
          </cell>
          <cell r="E365">
            <v>0.9964526204466484</v>
          </cell>
          <cell r="F365">
            <v>0.9964526204466484</v>
          </cell>
          <cell r="G365">
            <v>0.9964526204466484</v>
          </cell>
          <cell r="H365">
            <v>0.9964526204466484</v>
          </cell>
          <cell r="I365">
            <v>0.9964526204466484</v>
          </cell>
          <cell r="J365">
            <v>0.9964526204466484</v>
          </cell>
          <cell r="K365">
            <v>0.9964526204466484</v>
          </cell>
          <cell r="L365">
            <v>0.9964526204466484</v>
          </cell>
        </row>
        <row r="366">
          <cell r="A366" t="str">
            <v>Other Hotel Development</v>
          </cell>
          <cell r="B366">
            <v>1.0000000000000002</v>
          </cell>
          <cell r="C366">
            <v>0.99704743312133681</v>
          </cell>
          <cell r="D366">
            <v>0.99647335931122205</v>
          </cell>
          <cell r="E366">
            <v>0.9964526204466484</v>
          </cell>
          <cell r="F366">
            <v>0.9964526204466484</v>
          </cell>
          <cell r="G366">
            <v>0.9964526204466484</v>
          </cell>
          <cell r="H366">
            <v>0.9964526204466484</v>
          </cell>
          <cell r="I366">
            <v>0.9964526204466484</v>
          </cell>
          <cell r="J366">
            <v>0.9964526204466484</v>
          </cell>
          <cell r="K366">
            <v>0.9964526204466484</v>
          </cell>
          <cell r="L366">
            <v>0.9964526204466484</v>
          </cell>
        </row>
        <row r="367">
          <cell r="A367" t="str">
            <v>Comp12</v>
          </cell>
          <cell r="B367">
            <v>0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</row>
        <row r="368">
          <cell r="A368" t="str">
            <v>Comp13</v>
          </cell>
          <cell r="B368">
            <v>0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</row>
        <row r="369">
          <cell r="A369" t="str">
            <v>Comp14</v>
          </cell>
          <cell r="B369">
            <v>0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</row>
        <row r="370">
          <cell r="A370" t="str">
            <v>Comp15</v>
          </cell>
          <cell r="B370">
            <v>0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</row>
        <row r="371">
          <cell r="A371" t="str">
            <v>Comp16</v>
          </cell>
          <cell r="B371">
            <v>0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</row>
        <row r="372">
          <cell r="A372" t="str">
            <v>Comp17</v>
          </cell>
          <cell r="B372">
            <v>0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</row>
        <row r="373">
          <cell r="A373" t="str">
            <v>Comp18</v>
          </cell>
          <cell r="B373">
            <v>0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</row>
        <row r="374">
          <cell r="A374" t="str">
            <v>Comp19</v>
          </cell>
          <cell r="B374">
            <v>0</v>
          </cell>
          <cell r="C374">
            <v>0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</row>
        <row r="375">
          <cell r="A375" t="str">
            <v>Comp20</v>
          </cell>
          <cell r="B375">
            <v>0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</row>
        <row r="376">
          <cell r="A376" t="str">
            <v>Comp21</v>
          </cell>
          <cell r="B376">
            <v>0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</row>
        <row r="377">
          <cell r="A377" t="str">
            <v>Comp22</v>
          </cell>
          <cell r="B377">
            <v>0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</row>
        <row r="378">
          <cell r="A378" t="str">
            <v>Comp23</v>
          </cell>
          <cell r="B378">
            <v>0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</row>
        <row r="379">
          <cell r="A379" t="str">
            <v>Comp24</v>
          </cell>
          <cell r="B379">
            <v>0</v>
          </cell>
          <cell r="C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</row>
        <row r="380">
          <cell r="A380" t="str">
            <v>Comp25</v>
          </cell>
          <cell r="B380">
            <v>0</v>
          </cell>
          <cell r="C380">
            <v>0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</row>
        <row r="381">
          <cell r="A381" t="str">
            <v>Addition/Deletion 1</v>
          </cell>
          <cell r="B381">
            <v>0</v>
          </cell>
          <cell r="C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</row>
        <row r="382">
          <cell r="A382" t="str">
            <v>Addition/Deletion 2</v>
          </cell>
          <cell r="B382">
            <v>0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</row>
        <row r="383">
          <cell r="A383" t="str">
            <v>Addition/Deletion 3</v>
          </cell>
          <cell r="B383">
            <v>0</v>
          </cell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</row>
        <row r="384">
          <cell r="A384" t="str">
            <v>Addition/Deletion 4</v>
          </cell>
          <cell r="B384">
            <v>0</v>
          </cell>
          <cell r="C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</row>
        <row r="385">
          <cell r="A385" t="str">
            <v>Addition/Deletion 5</v>
          </cell>
          <cell r="B385">
            <v>0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534">
          <cell r="BW534" t="str">
            <v>Forecast of Income &amp; Expense ($,000)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5">
          <cell r="A5" t="str">
            <v>Base Year is 1997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RR"/>
      <sheetName val="Deal Summary"/>
      <sheetName val="UW ModelRoll Up"/>
      <sheetName val="UW Model Lexington"/>
      <sheetName val="Lexington Input"/>
      <sheetName val="T-12 By Month"/>
      <sheetName val="Rent Roll Lexington"/>
      <sheetName val="Comm RR Lexington"/>
      <sheetName val="Rollover Lexington"/>
      <sheetName val="UW Model Yorkshire"/>
      <sheetName val="Yorkshire Input"/>
      <sheetName val="Rent Roll Yorkshire"/>
      <sheetName val="Comm RR Yorkshire"/>
      <sheetName val="Rollover Yorkshir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7">
          <cell r="I7">
            <v>15813</v>
          </cell>
          <cell r="BV7" t="str">
            <v>2027+</v>
          </cell>
          <cell r="BX7" t="str">
            <v/>
          </cell>
          <cell r="BZ7" t="str">
            <v/>
          </cell>
          <cell r="CB7" t="str">
            <v/>
          </cell>
        </row>
        <row r="8">
          <cell r="I8">
            <v>762</v>
          </cell>
          <cell r="BV8">
            <v>2022</v>
          </cell>
          <cell r="BX8" t="str">
            <v/>
          </cell>
          <cell r="BZ8" t="str">
            <v/>
          </cell>
          <cell r="CB8" t="str">
            <v/>
          </cell>
        </row>
        <row r="9">
          <cell r="I9">
            <v>1123</v>
          </cell>
          <cell r="BV9">
            <v>2018</v>
          </cell>
          <cell r="BX9" t="str">
            <v/>
          </cell>
          <cell r="BZ9" t="str">
            <v/>
          </cell>
          <cell r="CB9" t="str">
            <v/>
          </cell>
        </row>
        <row r="10">
          <cell r="I10">
            <v>1276</v>
          </cell>
          <cell r="BV10">
            <v>2027</v>
          </cell>
          <cell r="BX10" t="str">
            <v/>
          </cell>
          <cell r="BZ10" t="str">
            <v/>
          </cell>
          <cell r="CB10" t="str">
            <v/>
          </cell>
        </row>
        <row r="11">
          <cell r="I11">
            <v>33000</v>
          </cell>
          <cell r="BV11">
            <v>2026</v>
          </cell>
          <cell r="BX11" t="str">
            <v/>
          </cell>
          <cell r="BZ11" t="str">
            <v/>
          </cell>
          <cell r="CB11" t="str">
            <v/>
          </cell>
        </row>
        <row r="12">
          <cell r="I12">
            <v>1</v>
          </cell>
          <cell r="BV12">
            <v>2018</v>
          </cell>
          <cell r="BX12" t="str">
            <v/>
          </cell>
          <cell r="BZ12" t="str">
            <v/>
          </cell>
          <cell r="CB12" t="str">
            <v/>
          </cell>
        </row>
        <row r="13">
          <cell r="I13">
            <v>1</v>
          </cell>
          <cell r="BV13">
            <v>2019</v>
          </cell>
          <cell r="BX13" t="str">
            <v/>
          </cell>
          <cell r="BZ13" t="str">
            <v/>
          </cell>
          <cell r="CB13" t="str">
            <v/>
          </cell>
        </row>
        <row r="14">
          <cell r="I14">
            <v>615</v>
          </cell>
          <cell r="BV14" t="str">
            <v>Vacant</v>
          </cell>
          <cell r="BX14" t="str">
            <v/>
          </cell>
          <cell r="BZ14" t="str">
            <v/>
          </cell>
          <cell r="CB14" t="str">
            <v/>
          </cell>
        </row>
        <row r="15">
          <cell r="BV15" t="str">
            <v/>
          </cell>
          <cell r="BX15" t="str">
            <v/>
          </cell>
          <cell r="BZ15" t="str">
            <v/>
          </cell>
          <cell r="CB15" t="str">
            <v/>
          </cell>
        </row>
        <row r="16">
          <cell r="BV16" t="str">
            <v/>
          </cell>
          <cell r="BX16" t="str">
            <v/>
          </cell>
          <cell r="BZ16" t="str">
            <v/>
          </cell>
          <cell r="CB16" t="str">
            <v/>
          </cell>
        </row>
        <row r="17">
          <cell r="BV17" t="str">
            <v/>
          </cell>
          <cell r="BX17" t="str">
            <v/>
          </cell>
          <cell r="BZ17" t="str">
            <v/>
          </cell>
          <cell r="CB17" t="str">
            <v/>
          </cell>
        </row>
        <row r="18">
          <cell r="BV18" t="str">
            <v/>
          </cell>
          <cell r="BX18" t="str">
            <v/>
          </cell>
          <cell r="BZ18" t="str">
            <v/>
          </cell>
          <cell r="CB18" t="str">
            <v/>
          </cell>
        </row>
        <row r="19">
          <cell r="BV19" t="str">
            <v/>
          </cell>
          <cell r="BX19" t="str">
            <v/>
          </cell>
          <cell r="BZ19" t="str">
            <v/>
          </cell>
          <cell r="CB19" t="str">
            <v/>
          </cell>
        </row>
        <row r="20">
          <cell r="BV20" t="str">
            <v/>
          </cell>
          <cell r="BX20" t="str">
            <v/>
          </cell>
          <cell r="BZ20" t="str">
            <v/>
          </cell>
          <cell r="CB20" t="str">
            <v/>
          </cell>
        </row>
        <row r="21">
          <cell r="BV21" t="str">
            <v/>
          </cell>
          <cell r="BX21" t="str">
            <v/>
          </cell>
          <cell r="BZ21" t="str">
            <v/>
          </cell>
          <cell r="CB21" t="str">
            <v/>
          </cell>
        </row>
      </sheetData>
      <sheetData sheetId="1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"/>
      <sheetName val="Historic Market"/>
      <sheetName val="Market Report"/>
      <sheetName val="YTD Market Report"/>
      <sheetName val="Property Summary"/>
      <sheetName val="Projected Occupancy"/>
      <sheetName val="Projected Rate"/>
      <sheetName val="Historical Financials"/>
      <sheetName val="Comparable Financials"/>
      <sheetName val="HOST"/>
      <sheetName val="Projected CF"/>
      <sheetName val="Look, Mom, NO HANDS!"/>
      <sheetName val="Valuation"/>
      <sheetName val="System Tools"/>
      <sheetName val="DlgIncrement"/>
      <sheetName val="DlgAbout"/>
      <sheetName val="DlgProject"/>
      <sheetName val="ihmModMain"/>
      <sheetName val="IHMModPrint"/>
      <sheetName val="IHMModSys"/>
      <sheetName val="IHMModXLA"/>
      <sheetName val="Line_Item_Unhide"/>
      <sheetName val="POR_PAR_POS"/>
      <sheetName val="Line_Item_Hide"/>
      <sheetName val="Historic_Market"/>
      <sheetName val="Market_Report"/>
      <sheetName val="YTD_Market_Report"/>
      <sheetName val="Property_Summary"/>
      <sheetName val="Projected_Occupancy"/>
      <sheetName val="Projected_Rate"/>
      <sheetName val="Historical_Financials"/>
      <sheetName val="Comparable_Financials"/>
      <sheetName val="Projected_CF"/>
      <sheetName val="Look,_Mom,_NO_HANDS!"/>
      <sheetName val="System_Tools"/>
    </sheetNames>
    <sheetDataSet>
      <sheetData sheetId="0">
        <row r="6">
          <cell r="C6" t="str">
            <v>Sheraton JFK</v>
          </cell>
        </row>
        <row r="7">
          <cell r="C7" t="str">
            <v>Jamaica</v>
          </cell>
        </row>
        <row r="8">
          <cell r="C8" t="str">
            <v>NY</v>
          </cell>
        </row>
        <row r="9">
          <cell r="C9">
            <v>184</v>
          </cell>
        </row>
        <row r="10">
          <cell r="C10">
            <v>2004</v>
          </cell>
        </row>
        <row r="12">
          <cell r="C12">
            <v>2002</v>
          </cell>
        </row>
        <row r="14">
          <cell r="C14" t="str">
            <v>MSR</v>
          </cell>
        </row>
        <row r="15">
          <cell r="C15" t="str">
            <v>TAC</v>
          </cell>
        </row>
        <row r="19">
          <cell r="C19" t="str">
            <v>3.0</v>
          </cell>
        </row>
        <row r="21">
          <cell r="C21" t="str">
            <v>Sheraton JFK - Jamaica, NY</v>
          </cell>
        </row>
        <row r="22">
          <cell r="C22" t="str">
            <v>Jamaica, NY</v>
          </cell>
        </row>
      </sheetData>
      <sheetData sheetId="1">
        <row r="6">
          <cell r="BD6">
            <v>2002</v>
          </cell>
        </row>
        <row r="7">
          <cell r="BD7">
            <v>2001</v>
          </cell>
        </row>
        <row r="8">
          <cell r="BD8">
            <v>2000</v>
          </cell>
        </row>
        <row r="9">
          <cell r="BD9">
            <v>1999</v>
          </cell>
        </row>
        <row r="10">
          <cell r="BD10">
            <v>1998</v>
          </cell>
        </row>
        <row r="11">
          <cell r="BD11" t="str">
            <v>YTD 2003</v>
          </cell>
        </row>
        <row r="12">
          <cell r="BD12" t="str">
            <v>YTD 2002</v>
          </cell>
        </row>
        <row r="13">
          <cell r="BD13">
            <v>1</v>
          </cell>
        </row>
      </sheetData>
      <sheetData sheetId="2"/>
      <sheetData sheetId="3"/>
      <sheetData sheetId="4"/>
      <sheetData sheetId="5">
        <row r="5">
          <cell r="A5" t="str">
            <v>Base Year is 2002</v>
          </cell>
          <cell r="B5">
            <v>0</v>
          </cell>
          <cell r="C5">
            <v>0</v>
          </cell>
          <cell r="D5" t="str">
            <v>Roomnights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 t="str">
            <v>Overall</v>
          </cell>
        </row>
        <row r="6">
          <cell r="A6" t="str">
            <v>Property</v>
          </cell>
          <cell r="B6" t="str">
            <v>Rooms</v>
          </cell>
          <cell r="C6" t="str">
            <v>Occupancy</v>
          </cell>
          <cell r="D6" t="str">
            <v>Total</v>
          </cell>
          <cell r="E6" t="str">
            <v>Transient</v>
          </cell>
          <cell r="F6" t="str">
            <v>Group</v>
          </cell>
          <cell r="G6" t="str">
            <v>Contracted</v>
          </cell>
          <cell r="H6" t="str">
            <v>Other</v>
          </cell>
          <cell r="I6" t="str">
            <v>Not Used</v>
          </cell>
          <cell r="J6" t="str">
            <v>Penetration</v>
          </cell>
        </row>
        <row r="7">
          <cell r="A7" t="str">
            <v>Sheraton JFK</v>
          </cell>
          <cell r="B7">
            <v>184</v>
          </cell>
          <cell r="C7">
            <v>0.67900000000000005</v>
          </cell>
          <cell r="D7">
            <v>45601.64</v>
          </cell>
          <cell r="E7">
            <v>29641.065999999999</v>
          </cell>
          <cell r="F7">
            <v>10032.3608</v>
          </cell>
          <cell r="G7">
            <v>5928.2132000000001</v>
          </cell>
          <cell r="H7">
            <v>0</v>
          </cell>
          <cell r="I7">
            <v>0</v>
          </cell>
          <cell r="J7">
            <v>1.1423816368113853</v>
          </cell>
        </row>
        <row r="8">
          <cell r="A8" t="str">
            <v>Radisson JFK</v>
          </cell>
          <cell r="B8">
            <v>386</v>
          </cell>
          <cell r="C8">
            <v>0.76700000000000002</v>
          </cell>
          <cell r="D8">
            <v>108062.63</v>
          </cell>
          <cell r="E8">
            <v>54031.315000000002</v>
          </cell>
          <cell r="F8">
            <v>32418.789000000001</v>
          </cell>
          <cell r="G8">
            <v>21612.526000000002</v>
          </cell>
          <cell r="H8">
            <v>0</v>
          </cell>
          <cell r="I8">
            <v>0</v>
          </cell>
          <cell r="J8">
            <v>1.2904369888576324</v>
          </cell>
        </row>
        <row r="9">
          <cell r="A9" t="str">
            <v>Holiday Inn</v>
          </cell>
          <cell r="B9">
            <v>360</v>
          </cell>
          <cell r="C9">
            <v>0.79200000000000004</v>
          </cell>
          <cell r="D9">
            <v>109272.24</v>
          </cell>
          <cell r="E9">
            <v>41627.520000000004</v>
          </cell>
          <cell r="F9">
            <v>36424.080000000002</v>
          </cell>
          <cell r="G9">
            <v>31220.639999999999</v>
          </cell>
          <cell r="H9">
            <v>0</v>
          </cell>
          <cell r="I9">
            <v>0</v>
          </cell>
          <cell r="J9">
            <v>1.3324981684162254</v>
          </cell>
        </row>
        <row r="10">
          <cell r="A10" t="str">
            <v>Ramada Plaza</v>
          </cell>
          <cell r="B10">
            <v>311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 xml:space="preserve">Hampton Inn </v>
          </cell>
          <cell r="B11">
            <v>216</v>
          </cell>
          <cell r="C11">
            <v>0.73499999999999999</v>
          </cell>
          <cell r="D11">
            <v>57947.399999999994</v>
          </cell>
          <cell r="E11">
            <v>28973.699999999997</v>
          </cell>
          <cell r="F11">
            <v>11589.48</v>
          </cell>
          <cell r="G11">
            <v>17384.219999999998</v>
          </cell>
          <cell r="H11">
            <v>0</v>
          </cell>
          <cell r="I11">
            <v>0</v>
          </cell>
          <cell r="J11">
            <v>1.2365986790226333</v>
          </cell>
        </row>
        <row r="12">
          <cell r="A12" t="str">
            <v>Courtyard by Marriott</v>
          </cell>
          <cell r="B12">
            <v>166</v>
          </cell>
          <cell r="C12">
            <v>0.76800000000000002</v>
          </cell>
          <cell r="D12">
            <v>46533.120000000003</v>
          </cell>
          <cell r="E12">
            <v>30246.528000000002</v>
          </cell>
          <cell r="F12">
            <v>16286.592000000001</v>
          </cell>
          <cell r="G12">
            <v>0</v>
          </cell>
          <cell r="H12">
            <v>0</v>
          </cell>
          <cell r="I12">
            <v>0</v>
          </cell>
          <cell r="J12">
            <v>1.2921194360399761</v>
          </cell>
        </row>
        <row r="13">
          <cell r="A13" t="str">
            <v>Doubletree Club</v>
          </cell>
          <cell r="B13">
            <v>110</v>
          </cell>
          <cell r="C13">
            <v>0.60199999999999998</v>
          </cell>
          <cell r="D13">
            <v>24170.3</v>
          </cell>
          <cell r="E13">
            <v>10876.635</v>
          </cell>
          <cell r="F13">
            <v>7251.0899999999992</v>
          </cell>
          <cell r="G13">
            <v>6042.5749999999998</v>
          </cell>
          <cell r="H13">
            <v>0</v>
          </cell>
          <cell r="I13">
            <v>0</v>
          </cell>
          <cell r="J13">
            <v>1.0128332037709187</v>
          </cell>
        </row>
        <row r="14">
          <cell r="A14" t="str">
            <v>La Quinta</v>
          </cell>
          <cell r="B14">
            <v>72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Comp8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</row>
        <row r="16">
          <cell r="A16" t="str">
            <v>Comp9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</row>
        <row r="17">
          <cell r="A17" t="str">
            <v>Comp10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</row>
        <row r="18">
          <cell r="A18" t="str">
            <v>Comp11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</row>
        <row r="19">
          <cell r="A19" t="str">
            <v>Comp12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Comp13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</row>
        <row r="21">
          <cell r="A21" t="str">
            <v>Comp14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Comp15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Comp16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Comp17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Comp18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Comp19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Comp20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  <row r="28">
          <cell r="A28" t="str">
            <v>Comp21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</row>
        <row r="29">
          <cell r="A29" t="str">
            <v>Comp22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</row>
        <row r="30">
          <cell r="A30" t="str">
            <v>Comp23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</row>
        <row r="31">
          <cell r="A31" t="str">
            <v>Comp24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</row>
        <row r="32">
          <cell r="A32" t="str">
            <v>Comp25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</row>
        <row r="33">
          <cell r="A33" t="str">
            <v>T O T A L</v>
          </cell>
          <cell r="B33">
            <v>1805</v>
          </cell>
          <cell r="C33">
            <v>0.59437229916897505</v>
          </cell>
          <cell r="D33">
            <v>391587.33</v>
          </cell>
          <cell r="E33">
            <v>195396.764</v>
          </cell>
          <cell r="F33">
            <v>114002.3918</v>
          </cell>
          <cell r="G33">
            <v>82188.174199999994</v>
          </cell>
          <cell r="H33">
            <v>0</v>
          </cell>
          <cell r="I33">
            <v>0</v>
          </cell>
        </row>
        <row r="36">
          <cell r="A36" t="str">
            <v>Projected Guestroom Supply</v>
          </cell>
          <cell r="B36">
            <v>2002</v>
          </cell>
          <cell r="C36">
            <v>2004</v>
          </cell>
          <cell r="D36">
            <v>2005</v>
          </cell>
          <cell r="E36">
            <v>2006</v>
          </cell>
          <cell r="F36">
            <v>2007</v>
          </cell>
          <cell r="G36">
            <v>2008</v>
          </cell>
          <cell r="H36">
            <v>2009</v>
          </cell>
          <cell r="I36">
            <v>2010</v>
          </cell>
          <cell r="J36">
            <v>2011</v>
          </cell>
          <cell r="K36">
            <v>2012</v>
          </cell>
          <cell r="L36">
            <v>2013</v>
          </cell>
          <cell r="M36">
            <v>2014</v>
          </cell>
        </row>
        <row r="37">
          <cell r="A37" t="str">
            <v>Sheraton JFK</v>
          </cell>
          <cell r="B37">
            <v>184</v>
          </cell>
          <cell r="C37">
            <v>184</v>
          </cell>
          <cell r="D37">
            <v>184</v>
          </cell>
          <cell r="E37">
            <v>184</v>
          </cell>
          <cell r="F37">
            <v>184</v>
          </cell>
          <cell r="G37">
            <v>184</v>
          </cell>
          <cell r="H37">
            <v>184</v>
          </cell>
          <cell r="I37">
            <v>184</v>
          </cell>
          <cell r="J37">
            <v>184</v>
          </cell>
          <cell r="K37">
            <v>184</v>
          </cell>
          <cell r="L37">
            <v>184</v>
          </cell>
          <cell r="M37">
            <v>184</v>
          </cell>
        </row>
        <row r="38">
          <cell r="A38" t="str">
            <v>Radisson JFK</v>
          </cell>
          <cell r="B38">
            <v>386</v>
          </cell>
          <cell r="C38">
            <v>386</v>
          </cell>
          <cell r="D38">
            <v>386</v>
          </cell>
          <cell r="E38">
            <v>386</v>
          </cell>
          <cell r="F38">
            <v>386</v>
          </cell>
          <cell r="G38">
            <v>386</v>
          </cell>
          <cell r="H38">
            <v>386</v>
          </cell>
          <cell r="I38">
            <v>386</v>
          </cell>
          <cell r="J38">
            <v>386</v>
          </cell>
          <cell r="K38">
            <v>386</v>
          </cell>
          <cell r="L38">
            <v>386</v>
          </cell>
          <cell r="M38">
            <v>386</v>
          </cell>
        </row>
        <row r="39">
          <cell r="A39" t="str">
            <v>Holiday Inn</v>
          </cell>
          <cell r="B39">
            <v>360</v>
          </cell>
          <cell r="C39">
            <v>360</v>
          </cell>
          <cell r="D39">
            <v>360</v>
          </cell>
          <cell r="E39">
            <v>360</v>
          </cell>
          <cell r="F39">
            <v>360</v>
          </cell>
          <cell r="G39">
            <v>360</v>
          </cell>
          <cell r="H39">
            <v>360</v>
          </cell>
          <cell r="I39">
            <v>360</v>
          </cell>
          <cell r="J39">
            <v>360</v>
          </cell>
          <cell r="K39">
            <v>360</v>
          </cell>
          <cell r="L39">
            <v>360</v>
          </cell>
          <cell r="M39">
            <v>360</v>
          </cell>
        </row>
        <row r="40">
          <cell r="A40" t="str">
            <v>Ramada Plaza</v>
          </cell>
          <cell r="B40">
            <v>311</v>
          </cell>
          <cell r="C40">
            <v>311</v>
          </cell>
          <cell r="D40">
            <v>311</v>
          </cell>
          <cell r="E40">
            <v>311</v>
          </cell>
          <cell r="F40">
            <v>311</v>
          </cell>
          <cell r="G40">
            <v>311</v>
          </cell>
          <cell r="H40">
            <v>311</v>
          </cell>
          <cell r="I40">
            <v>311</v>
          </cell>
          <cell r="J40">
            <v>311</v>
          </cell>
          <cell r="K40">
            <v>311</v>
          </cell>
          <cell r="L40">
            <v>311</v>
          </cell>
          <cell r="M40">
            <v>311</v>
          </cell>
        </row>
        <row r="41">
          <cell r="A41" t="str">
            <v xml:space="preserve">Hampton Inn </v>
          </cell>
          <cell r="B41">
            <v>216</v>
          </cell>
          <cell r="C41">
            <v>216</v>
          </cell>
          <cell r="D41">
            <v>216</v>
          </cell>
          <cell r="E41">
            <v>216</v>
          </cell>
          <cell r="F41">
            <v>216</v>
          </cell>
          <cell r="G41">
            <v>216</v>
          </cell>
          <cell r="H41">
            <v>216</v>
          </cell>
          <cell r="I41">
            <v>216</v>
          </cell>
          <cell r="J41">
            <v>216</v>
          </cell>
          <cell r="K41">
            <v>216</v>
          </cell>
          <cell r="L41">
            <v>216</v>
          </cell>
          <cell r="M41">
            <v>216</v>
          </cell>
        </row>
        <row r="42">
          <cell r="A42" t="str">
            <v>Courtyard by Marriott</v>
          </cell>
          <cell r="B42">
            <v>166</v>
          </cell>
          <cell r="C42">
            <v>166</v>
          </cell>
          <cell r="D42">
            <v>166</v>
          </cell>
          <cell r="E42">
            <v>166</v>
          </cell>
          <cell r="F42">
            <v>166</v>
          </cell>
          <cell r="G42">
            <v>166</v>
          </cell>
          <cell r="H42">
            <v>166</v>
          </cell>
          <cell r="I42">
            <v>166</v>
          </cell>
          <cell r="J42">
            <v>166</v>
          </cell>
          <cell r="K42">
            <v>166</v>
          </cell>
          <cell r="L42">
            <v>166</v>
          </cell>
          <cell r="M42">
            <v>166</v>
          </cell>
        </row>
        <row r="43">
          <cell r="A43" t="str">
            <v>Doubletree Club</v>
          </cell>
          <cell r="B43">
            <v>110</v>
          </cell>
          <cell r="C43">
            <v>110</v>
          </cell>
          <cell r="D43">
            <v>110</v>
          </cell>
          <cell r="E43">
            <v>110</v>
          </cell>
          <cell r="F43">
            <v>110</v>
          </cell>
          <cell r="G43">
            <v>110</v>
          </cell>
          <cell r="H43">
            <v>110</v>
          </cell>
          <cell r="I43">
            <v>110</v>
          </cell>
          <cell r="J43">
            <v>110</v>
          </cell>
          <cell r="K43">
            <v>110</v>
          </cell>
          <cell r="L43">
            <v>110</v>
          </cell>
          <cell r="M43">
            <v>110</v>
          </cell>
        </row>
        <row r="44">
          <cell r="A44" t="str">
            <v>La Quinta</v>
          </cell>
          <cell r="B44">
            <v>72</v>
          </cell>
          <cell r="C44">
            <v>72</v>
          </cell>
          <cell r="D44">
            <v>72</v>
          </cell>
          <cell r="E44">
            <v>72</v>
          </cell>
          <cell r="F44">
            <v>72</v>
          </cell>
          <cell r="G44">
            <v>72</v>
          </cell>
          <cell r="H44">
            <v>72</v>
          </cell>
          <cell r="I44">
            <v>72</v>
          </cell>
          <cell r="J44">
            <v>72</v>
          </cell>
          <cell r="K44">
            <v>72</v>
          </cell>
          <cell r="L44">
            <v>72</v>
          </cell>
          <cell r="M44">
            <v>72</v>
          </cell>
        </row>
        <row r="45">
          <cell r="A45" t="str">
            <v>Comp8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A46" t="str">
            <v>Comp9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A47" t="str">
            <v>Comp10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A48" t="str">
            <v>Comp11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A49" t="str">
            <v>Comp12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A50" t="str">
            <v>Comp13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A51" t="str">
            <v>Comp14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A52" t="str">
            <v>Comp15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A53" t="str">
            <v>Comp16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A54" t="str">
            <v>Comp17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A55" t="str">
            <v>Comp18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A56" t="str">
            <v>Comp19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A57" t="str">
            <v>Comp20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A58" t="str">
            <v>Comp21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A59" t="str">
            <v>Comp22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A60" t="str">
            <v>Comp23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1">
          <cell r="A61" t="str">
            <v>Comp24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</row>
        <row r="62">
          <cell r="A62" t="str">
            <v>Comp25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A63" t="str">
            <v>Addition/Deletion 1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A64" t="str">
            <v>Addition/Deletion 2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A65" t="str">
            <v>Addition/Deletion 3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A66" t="str">
            <v>Addition/Deletion 4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A67" t="str">
            <v>Addition/Deletion 5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A68" t="str">
            <v>Projected Guestroom Supply</v>
          </cell>
          <cell r="B68">
            <v>1805</v>
          </cell>
          <cell r="C68">
            <v>1805</v>
          </cell>
          <cell r="D68">
            <v>1805</v>
          </cell>
          <cell r="E68">
            <v>1805</v>
          </cell>
          <cell r="F68">
            <v>1805</v>
          </cell>
          <cell r="G68">
            <v>1805</v>
          </cell>
          <cell r="H68">
            <v>1805</v>
          </cell>
          <cell r="I68">
            <v>1805</v>
          </cell>
          <cell r="J68">
            <v>1805</v>
          </cell>
          <cell r="K68">
            <v>1805</v>
          </cell>
          <cell r="L68">
            <v>1805</v>
          </cell>
          <cell r="M68">
            <v>1805</v>
          </cell>
        </row>
        <row r="69">
          <cell r="A69" t="str">
            <v>Percent Change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</row>
        <row r="72">
          <cell r="A72" t="str">
            <v>Demand Growth Rates</v>
          </cell>
          <cell r="B72">
            <v>2004</v>
          </cell>
          <cell r="C72">
            <v>2005</v>
          </cell>
          <cell r="D72">
            <v>2006</v>
          </cell>
          <cell r="E72">
            <v>2007</v>
          </cell>
          <cell r="F72">
            <v>2008</v>
          </cell>
          <cell r="G72">
            <v>2009</v>
          </cell>
          <cell r="H72">
            <v>2010</v>
          </cell>
          <cell r="I72">
            <v>2011</v>
          </cell>
          <cell r="J72">
            <v>2012</v>
          </cell>
          <cell r="K72">
            <v>2013</v>
          </cell>
          <cell r="L72">
            <v>2014</v>
          </cell>
        </row>
        <row r="73">
          <cell r="A73" t="str">
            <v>Transient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</row>
        <row r="74">
          <cell r="A74" t="str">
            <v>Group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</row>
        <row r="75">
          <cell r="A75" t="str">
            <v>Contracted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A76" t="str">
            <v>Other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</row>
        <row r="77">
          <cell r="A77" t="str">
            <v>Not Used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</row>
        <row r="78">
          <cell r="A78" t="str">
            <v>Overall</v>
          </cell>
          <cell r="B78">
            <v>-8.427238951114191E-7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</row>
        <row r="81">
          <cell r="A81" t="str">
            <v>Extraordinary Demand</v>
          </cell>
          <cell r="B81">
            <v>2002</v>
          </cell>
          <cell r="C81">
            <v>2004</v>
          </cell>
          <cell r="D81">
            <v>2005</v>
          </cell>
          <cell r="E81">
            <v>2006</v>
          </cell>
          <cell r="F81">
            <v>2007</v>
          </cell>
          <cell r="G81">
            <v>2008</v>
          </cell>
          <cell r="H81">
            <v>2009</v>
          </cell>
          <cell r="I81">
            <v>2010</v>
          </cell>
          <cell r="J81">
            <v>2011</v>
          </cell>
          <cell r="K81">
            <v>2012</v>
          </cell>
          <cell r="L81">
            <v>2013</v>
          </cell>
          <cell r="M81">
            <v>2014</v>
          </cell>
        </row>
        <row r="82">
          <cell r="A82" t="str">
            <v>Transient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</row>
        <row r="83">
          <cell r="A83" t="str">
            <v>Group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</row>
        <row r="84">
          <cell r="A84" t="str">
            <v>Contracted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A85" t="str">
            <v>Other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</row>
        <row r="86">
          <cell r="A86" t="str">
            <v>Not Used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</row>
        <row r="87">
          <cell r="A87" t="str">
            <v>Total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90">
          <cell r="A90" t="str">
            <v>Projected Roomnight Demand</v>
          </cell>
          <cell r="B90">
            <v>2002</v>
          </cell>
          <cell r="C90">
            <v>2004</v>
          </cell>
          <cell r="D90">
            <v>2005</v>
          </cell>
          <cell r="E90">
            <v>2006</v>
          </cell>
          <cell r="F90">
            <v>2007</v>
          </cell>
          <cell r="G90">
            <v>2008</v>
          </cell>
          <cell r="H90">
            <v>2009</v>
          </cell>
          <cell r="I90">
            <v>2010</v>
          </cell>
          <cell r="J90">
            <v>2011</v>
          </cell>
          <cell r="K90">
            <v>2012</v>
          </cell>
          <cell r="L90">
            <v>2013</v>
          </cell>
          <cell r="M90">
            <v>2014</v>
          </cell>
        </row>
        <row r="91">
          <cell r="A91" t="str">
            <v>Transient</v>
          </cell>
          <cell r="B91">
            <v>195396.764</v>
          </cell>
          <cell r="C91">
            <v>195397</v>
          </cell>
          <cell r="D91">
            <v>195397</v>
          </cell>
          <cell r="E91">
            <v>195397</v>
          </cell>
          <cell r="F91">
            <v>195397</v>
          </cell>
          <cell r="G91">
            <v>195397</v>
          </cell>
          <cell r="H91">
            <v>195397</v>
          </cell>
          <cell r="I91">
            <v>195397</v>
          </cell>
          <cell r="J91">
            <v>195397</v>
          </cell>
          <cell r="K91">
            <v>195397</v>
          </cell>
          <cell r="L91">
            <v>195397</v>
          </cell>
          <cell r="M91">
            <v>195397</v>
          </cell>
        </row>
        <row r="92">
          <cell r="A92" t="str">
            <v>Group</v>
          </cell>
          <cell r="B92">
            <v>114002.3918</v>
          </cell>
          <cell r="C92">
            <v>114002</v>
          </cell>
          <cell r="D92">
            <v>114002</v>
          </cell>
          <cell r="E92">
            <v>114002</v>
          </cell>
          <cell r="F92">
            <v>114002</v>
          </cell>
          <cell r="G92">
            <v>114002</v>
          </cell>
          <cell r="H92">
            <v>114002</v>
          </cell>
          <cell r="I92">
            <v>114002</v>
          </cell>
          <cell r="J92">
            <v>114002</v>
          </cell>
          <cell r="K92">
            <v>114002</v>
          </cell>
          <cell r="L92">
            <v>114002</v>
          </cell>
          <cell r="M92">
            <v>114002</v>
          </cell>
        </row>
        <row r="93">
          <cell r="A93" t="str">
            <v>Contracted</v>
          </cell>
          <cell r="B93">
            <v>82188.174199999994</v>
          </cell>
          <cell r="C93">
            <v>82188</v>
          </cell>
          <cell r="D93">
            <v>82188</v>
          </cell>
          <cell r="E93">
            <v>82188</v>
          </cell>
          <cell r="F93">
            <v>82188</v>
          </cell>
          <cell r="G93">
            <v>82188</v>
          </cell>
          <cell r="H93">
            <v>82188</v>
          </cell>
          <cell r="I93">
            <v>82188</v>
          </cell>
          <cell r="J93">
            <v>82188</v>
          </cell>
          <cell r="K93">
            <v>82188</v>
          </cell>
          <cell r="L93">
            <v>82188</v>
          </cell>
          <cell r="M93">
            <v>82188</v>
          </cell>
        </row>
        <row r="94">
          <cell r="A94" t="str">
            <v>Other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</row>
        <row r="95">
          <cell r="A95" t="str">
            <v>Not Used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</row>
        <row r="96">
          <cell r="A96" t="str">
            <v>Total</v>
          </cell>
          <cell r="B96">
            <v>391587.33</v>
          </cell>
          <cell r="C96">
            <v>391587</v>
          </cell>
          <cell r="D96">
            <v>391587</v>
          </cell>
          <cell r="E96">
            <v>391587</v>
          </cell>
          <cell r="F96">
            <v>391587</v>
          </cell>
          <cell r="G96">
            <v>391587</v>
          </cell>
          <cell r="H96">
            <v>391587</v>
          </cell>
          <cell r="I96">
            <v>391587</v>
          </cell>
          <cell r="J96">
            <v>391587</v>
          </cell>
          <cell r="K96">
            <v>391587</v>
          </cell>
          <cell r="L96">
            <v>391587</v>
          </cell>
          <cell r="M96">
            <v>391587</v>
          </cell>
        </row>
        <row r="97">
          <cell r="A97" t="str">
            <v>Market Occupancy</v>
          </cell>
          <cell r="B97">
            <v>0.59437229916897505</v>
          </cell>
          <cell r="C97">
            <v>0.59437179827723596</v>
          </cell>
          <cell r="D97">
            <v>0.59437179827723596</v>
          </cell>
          <cell r="E97">
            <v>0.59437179827723596</v>
          </cell>
          <cell r="F97">
            <v>0.59437179827723596</v>
          </cell>
          <cell r="G97">
            <v>0.59437179827723596</v>
          </cell>
          <cell r="H97">
            <v>0.59437179827723596</v>
          </cell>
          <cell r="I97">
            <v>0.59437179827723596</v>
          </cell>
          <cell r="J97">
            <v>0.59437179827723596</v>
          </cell>
          <cell r="K97">
            <v>0.59437179827723596</v>
          </cell>
          <cell r="L97">
            <v>0.59437179827723596</v>
          </cell>
          <cell r="M97">
            <v>0.59437179827723596</v>
          </cell>
        </row>
        <row r="100">
          <cell r="A100" t="str">
            <v>Transient</v>
          </cell>
          <cell r="B100" t="str">
            <v>2002(Historical)</v>
          </cell>
          <cell r="C100">
            <v>0</v>
          </cell>
          <cell r="D100">
            <v>0</v>
          </cell>
          <cell r="E100">
            <v>0</v>
          </cell>
          <cell r="F100">
            <v>2004</v>
          </cell>
          <cell r="G100">
            <v>0</v>
          </cell>
          <cell r="H100">
            <v>0</v>
          </cell>
          <cell r="I100">
            <v>0</v>
          </cell>
          <cell r="J100">
            <v>2005</v>
          </cell>
          <cell r="K100">
            <v>0</v>
          </cell>
          <cell r="L100">
            <v>0</v>
          </cell>
          <cell r="M100">
            <v>0</v>
          </cell>
          <cell r="N100">
            <v>2006</v>
          </cell>
          <cell r="O100">
            <v>0</v>
          </cell>
          <cell r="P100">
            <v>0</v>
          </cell>
          <cell r="Q100">
            <v>0</v>
          </cell>
          <cell r="R100">
            <v>2007</v>
          </cell>
          <cell r="S100">
            <v>0</v>
          </cell>
          <cell r="T100">
            <v>0</v>
          </cell>
          <cell r="U100">
            <v>0</v>
          </cell>
          <cell r="V100">
            <v>2008</v>
          </cell>
          <cell r="W100">
            <v>0</v>
          </cell>
          <cell r="X100">
            <v>0</v>
          </cell>
          <cell r="Y100">
            <v>0</v>
          </cell>
          <cell r="Z100">
            <v>2009</v>
          </cell>
          <cell r="AA100">
            <v>0</v>
          </cell>
          <cell r="AB100">
            <v>0</v>
          </cell>
          <cell r="AC100">
            <v>0</v>
          </cell>
          <cell r="AD100">
            <v>2010</v>
          </cell>
          <cell r="AE100">
            <v>0</v>
          </cell>
          <cell r="AF100">
            <v>0</v>
          </cell>
          <cell r="AG100">
            <v>0</v>
          </cell>
          <cell r="AH100">
            <v>2011</v>
          </cell>
          <cell r="AI100">
            <v>0</v>
          </cell>
          <cell r="AJ100">
            <v>0</v>
          </cell>
          <cell r="AK100">
            <v>0</v>
          </cell>
          <cell r="AL100">
            <v>2012</v>
          </cell>
          <cell r="AM100">
            <v>0</v>
          </cell>
          <cell r="AN100">
            <v>0</v>
          </cell>
          <cell r="AO100">
            <v>0</v>
          </cell>
          <cell r="AP100">
            <v>2013</v>
          </cell>
          <cell r="AQ100">
            <v>0</v>
          </cell>
          <cell r="AR100">
            <v>0</v>
          </cell>
          <cell r="AS100">
            <v>0</v>
          </cell>
          <cell r="AT100">
            <v>2014</v>
          </cell>
        </row>
        <row r="101">
          <cell r="A101" t="str">
            <v>Property</v>
          </cell>
          <cell r="B101" t="str">
            <v>Fair Share</v>
          </cell>
          <cell r="C101" t="str">
            <v>Penetration</v>
          </cell>
          <cell r="D101" t="str">
            <v>Mkt. Share</v>
          </cell>
          <cell r="E101" t="str">
            <v>Rmnights</v>
          </cell>
          <cell r="F101" t="str">
            <v>Fair Share</v>
          </cell>
          <cell r="G101" t="str">
            <v>Penetration</v>
          </cell>
          <cell r="H101" t="str">
            <v>Mkt. Share</v>
          </cell>
          <cell r="I101" t="str">
            <v>Rmnights</v>
          </cell>
          <cell r="J101" t="str">
            <v>Fair Share</v>
          </cell>
          <cell r="K101" t="str">
            <v>Penetration</v>
          </cell>
          <cell r="L101" t="str">
            <v>Mkt. Share</v>
          </cell>
          <cell r="M101" t="str">
            <v>Rmnights</v>
          </cell>
          <cell r="N101" t="str">
            <v>Fair Share</v>
          </cell>
          <cell r="O101" t="str">
            <v>Penetration</v>
          </cell>
          <cell r="P101" t="str">
            <v>Mkt. Share</v>
          </cell>
          <cell r="Q101" t="str">
            <v>Rmnights</v>
          </cell>
          <cell r="R101" t="str">
            <v>Fair Share</v>
          </cell>
          <cell r="S101" t="str">
            <v>Penetration</v>
          </cell>
          <cell r="T101" t="str">
            <v>Mkt. Share</v>
          </cell>
          <cell r="U101" t="str">
            <v>Rmnights</v>
          </cell>
          <cell r="V101" t="str">
            <v>Fair Share</v>
          </cell>
          <cell r="W101" t="str">
            <v>Penetration</v>
          </cell>
          <cell r="X101" t="str">
            <v>Mkt. Share</v>
          </cell>
          <cell r="Y101" t="str">
            <v>Rmnights</v>
          </cell>
          <cell r="Z101" t="str">
            <v>Fair Share</v>
          </cell>
          <cell r="AA101" t="str">
            <v>Penetration</v>
          </cell>
          <cell r="AB101" t="str">
            <v>Mkt. Share</v>
          </cell>
          <cell r="AC101" t="str">
            <v>Rmnights</v>
          </cell>
          <cell r="AD101" t="str">
            <v>Fair Share</v>
          </cell>
          <cell r="AE101" t="str">
            <v>Penetration</v>
          </cell>
          <cell r="AF101" t="str">
            <v>Mkt. Share</v>
          </cell>
          <cell r="AG101" t="str">
            <v>Rmnights</v>
          </cell>
          <cell r="AH101" t="str">
            <v>Fair Share</v>
          </cell>
          <cell r="AI101" t="str">
            <v>Penetration</v>
          </cell>
          <cell r="AJ101" t="str">
            <v>Mkt. Share</v>
          </cell>
          <cell r="AK101" t="str">
            <v>Rmnights</v>
          </cell>
          <cell r="AL101" t="str">
            <v>Fair Share</v>
          </cell>
          <cell r="AM101" t="str">
            <v>Penetration</v>
          </cell>
          <cell r="AN101" t="str">
            <v>Mkt. Share</v>
          </cell>
          <cell r="AO101" t="str">
            <v>Rmnights</v>
          </cell>
          <cell r="AP101" t="str">
            <v>Fair Share</v>
          </cell>
          <cell r="AQ101" t="str">
            <v>Penetration</v>
          </cell>
          <cell r="AR101" t="str">
            <v>Mkt. Share</v>
          </cell>
          <cell r="AS101" t="str">
            <v>Rmnights</v>
          </cell>
          <cell r="AT101" t="str">
            <v>Fair Share</v>
          </cell>
          <cell r="AU101" t="str">
            <v>Penetration</v>
          </cell>
          <cell r="AV101" t="str">
            <v>Mkt. Share</v>
          </cell>
          <cell r="AW101" t="str">
            <v>Rmnights</v>
          </cell>
        </row>
        <row r="102">
          <cell r="A102" t="str">
            <v>Sheraton JFK</v>
          </cell>
          <cell r="B102">
            <v>0.10193905817174516</v>
          </cell>
          <cell r="C102">
            <v>1.488112739420802</v>
          </cell>
          <cell r="D102">
            <v>0.15169681110993219</v>
          </cell>
          <cell r="E102">
            <v>29641.065999999999</v>
          </cell>
          <cell r="F102">
            <v>0.10193905817174516</v>
          </cell>
          <cell r="G102">
            <v>1.488112739420802</v>
          </cell>
          <cell r="H102">
            <v>0.15169681110993219</v>
          </cell>
          <cell r="I102">
            <v>29641.101800447421</v>
          </cell>
          <cell r="J102">
            <v>0.10193905817174516</v>
          </cell>
          <cell r="K102">
            <v>1.488112739420802</v>
          </cell>
          <cell r="L102">
            <v>0.15169681110993219</v>
          </cell>
          <cell r="M102">
            <v>29641.101800447421</v>
          </cell>
          <cell r="N102">
            <v>0.10193905817174516</v>
          </cell>
          <cell r="O102">
            <v>1.488112739420802</v>
          </cell>
          <cell r="P102">
            <v>0.15169681110993219</v>
          </cell>
          <cell r="Q102">
            <v>29641.101800447421</v>
          </cell>
          <cell r="R102">
            <v>0.10193905817174516</v>
          </cell>
          <cell r="S102">
            <v>1.488112739420802</v>
          </cell>
          <cell r="T102">
            <v>0.15169681110993219</v>
          </cell>
          <cell r="U102">
            <v>29641.101800447421</v>
          </cell>
          <cell r="V102">
            <v>0.10193905817174516</v>
          </cell>
          <cell r="W102">
            <v>1.488112739420802</v>
          </cell>
          <cell r="X102">
            <v>0.15169681110993219</v>
          </cell>
          <cell r="Y102">
            <v>29641.101800447421</v>
          </cell>
          <cell r="Z102">
            <v>0.10193905817174516</v>
          </cell>
          <cell r="AA102">
            <v>1.488112739420802</v>
          </cell>
          <cell r="AB102">
            <v>0.15169681110993219</v>
          </cell>
          <cell r="AC102">
            <v>29641.101800447421</v>
          </cell>
          <cell r="AD102">
            <v>0.10193905817174516</v>
          </cell>
          <cell r="AE102">
            <v>1.488112739420802</v>
          </cell>
          <cell r="AF102">
            <v>0.15169681110993219</v>
          </cell>
          <cell r="AG102">
            <v>29641.101800447421</v>
          </cell>
          <cell r="AH102">
            <v>0.10193905817174516</v>
          </cell>
          <cell r="AI102">
            <v>1.488112739420802</v>
          </cell>
          <cell r="AJ102">
            <v>0.15169681110993219</v>
          </cell>
          <cell r="AK102">
            <v>29641.101800447421</v>
          </cell>
          <cell r="AL102">
            <v>0.10193905817174516</v>
          </cell>
          <cell r="AM102">
            <v>1.488112739420802</v>
          </cell>
          <cell r="AN102">
            <v>0.15169681110993219</v>
          </cell>
          <cell r="AO102">
            <v>29641.101800447421</v>
          </cell>
          <cell r="AP102">
            <v>0.10193905817174516</v>
          </cell>
          <cell r="AQ102">
            <v>1.488112739420802</v>
          </cell>
          <cell r="AR102">
            <v>0.15169681110993219</v>
          </cell>
          <cell r="AS102">
            <v>29641.101800447421</v>
          </cell>
          <cell r="AT102">
            <v>0.10193905817174516</v>
          </cell>
          <cell r="AU102">
            <v>1.488112739420802</v>
          </cell>
          <cell r="AV102">
            <v>0.15169681110993219</v>
          </cell>
          <cell r="AW102">
            <v>29641.101800447421</v>
          </cell>
        </row>
        <row r="103">
          <cell r="A103" t="str">
            <v>Radisson JFK</v>
          </cell>
          <cell r="B103">
            <v>0.21385041551246536</v>
          </cell>
          <cell r="C103">
            <v>1.293058197729416</v>
          </cell>
          <cell r="D103">
            <v>0.27652103286623519</v>
          </cell>
          <cell r="E103">
            <v>54031.315000000002</v>
          </cell>
          <cell r="F103">
            <v>0.21385041551246536</v>
          </cell>
          <cell r="G103">
            <v>1.293058197729416</v>
          </cell>
          <cell r="H103">
            <v>0.27652103286623519</v>
          </cell>
          <cell r="I103">
            <v>54031.380258963756</v>
          </cell>
          <cell r="J103">
            <v>0.21385041551246536</v>
          </cell>
          <cell r="K103">
            <v>1.293058197729416</v>
          </cell>
          <cell r="L103">
            <v>0.27652103286623519</v>
          </cell>
          <cell r="M103">
            <v>54031.380258963756</v>
          </cell>
          <cell r="N103">
            <v>0.21385041551246536</v>
          </cell>
          <cell r="O103">
            <v>1.293058197729416</v>
          </cell>
          <cell r="P103">
            <v>0.27652103286623519</v>
          </cell>
          <cell r="Q103">
            <v>54031.380258963756</v>
          </cell>
          <cell r="R103">
            <v>0.21385041551246536</v>
          </cell>
          <cell r="S103">
            <v>1.293058197729416</v>
          </cell>
          <cell r="T103">
            <v>0.27652103286623519</v>
          </cell>
          <cell r="U103">
            <v>54031.380258963756</v>
          </cell>
          <cell r="V103">
            <v>0.21385041551246536</v>
          </cell>
          <cell r="W103">
            <v>1.293058197729416</v>
          </cell>
          <cell r="X103">
            <v>0.27652103286623519</v>
          </cell>
          <cell r="Y103">
            <v>54031.380258963756</v>
          </cell>
          <cell r="Z103">
            <v>0.21385041551246536</v>
          </cell>
          <cell r="AA103">
            <v>1.293058197729416</v>
          </cell>
          <cell r="AB103">
            <v>0.27652103286623519</v>
          </cell>
          <cell r="AC103">
            <v>54031.380258963756</v>
          </cell>
          <cell r="AD103">
            <v>0.21385041551246536</v>
          </cell>
          <cell r="AE103">
            <v>1.293058197729416</v>
          </cell>
          <cell r="AF103">
            <v>0.27652103286623519</v>
          </cell>
          <cell r="AG103">
            <v>54031.380258963756</v>
          </cell>
          <cell r="AH103">
            <v>0.21385041551246536</v>
          </cell>
          <cell r="AI103">
            <v>1.293058197729416</v>
          </cell>
          <cell r="AJ103">
            <v>0.27652103286623519</v>
          </cell>
          <cell r="AK103">
            <v>54031.380258963756</v>
          </cell>
          <cell r="AL103">
            <v>0.21385041551246536</v>
          </cell>
          <cell r="AM103">
            <v>1.293058197729416</v>
          </cell>
          <cell r="AN103">
            <v>0.27652103286623519</v>
          </cell>
          <cell r="AO103">
            <v>54031.380258963756</v>
          </cell>
          <cell r="AP103">
            <v>0.21385041551246536</v>
          </cell>
          <cell r="AQ103">
            <v>1.293058197729416</v>
          </cell>
          <cell r="AR103">
            <v>0.27652103286623519</v>
          </cell>
          <cell r="AS103">
            <v>54031.380258963756</v>
          </cell>
          <cell r="AT103">
            <v>0.21385041551246536</v>
          </cell>
          <cell r="AU103">
            <v>1.293058197729416</v>
          </cell>
          <cell r="AV103">
            <v>0.27652103286623519</v>
          </cell>
          <cell r="AW103">
            <v>54031.380258963756</v>
          </cell>
        </row>
        <row r="104">
          <cell r="A104" t="str">
            <v>Holiday Inn</v>
          </cell>
          <cell r="B104">
            <v>0.1994459833795014</v>
          </cell>
          <cell r="C104">
            <v>1.0681638514750429</v>
          </cell>
          <cell r="D104">
            <v>0.21304098976787561</v>
          </cell>
          <cell r="E104">
            <v>41627.520000000004</v>
          </cell>
          <cell r="F104">
            <v>0.1994459833795014</v>
          </cell>
          <cell r="G104">
            <v>1.0681638514750429</v>
          </cell>
          <cell r="H104">
            <v>0.21304098976787561</v>
          </cell>
          <cell r="I104">
            <v>41627.570277673592</v>
          </cell>
          <cell r="J104">
            <v>0.1994459833795014</v>
          </cell>
          <cell r="K104">
            <v>1.0681638514750429</v>
          </cell>
          <cell r="L104">
            <v>0.21304098976787561</v>
          </cell>
          <cell r="M104">
            <v>41627.570277673592</v>
          </cell>
          <cell r="N104">
            <v>0.1994459833795014</v>
          </cell>
          <cell r="O104">
            <v>1.0681638514750429</v>
          </cell>
          <cell r="P104">
            <v>0.21304098976787561</v>
          </cell>
          <cell r="Q104">
            <v>41627.570277673592</v>
          </cell>
          <cell r="R104">
            <v>0.1994459833795014</v>
          </cell>
          <cell r="S104">
            <v>1.0681638514750429</v>
          </cell>
          <cell r="T104">
            <v>0.21304098976787561</v>
          </cell>
          <cell r="U104">
            <v>41627.570277673592</v>
          </cell>
          <cell r="V104">
            <v>0.1994459833795014</v>
          </cell>
          <cell r="W104">
            <v>1.0681638514750429</v>
          </cell>
          <cell r="X104">
            <v>0.21304098976787561</v>
          </cell>
          <cell r="Y104">
            <v>41627.570277673592</v>
          </cell>
          <cell r="Z104">
            <v>0.1994459833795014</v>
          </cell>
          <cell r="AA104">
            <v>1.0681638514750429</v>
          </cell>
          <cell r="AB104">
            <v>0.21304098976787561</v>
          </cell>
          <cell r="AC104">
            <v>41627.570277673592</v>
          </cell>
          <cell r="AD104">
            <v>0.1994459833795014</v>
          </cell>
          <cell r="AE104">
            <v>1.0681638514750429</v>
          </cell>
          <cell r="AF104">
            <v>0.21304098976787561</v>
          </cell>
          <cell r="AG104">
            <v>41627.570277673592</v>
          </cell>
          <cell r="AH104">
            <v>0.1994459833795014</v>
          </cell>
          <cell r="AI104">
            <v>1.0681638514750429</v>
          </cell>
          <cell r="AJ104">
            <v>0.21304098976787561</v>
          </cell>
          <cell r="AK104">
            <v>41627.570277673592</v>
          </cell>
          <cell r="AL104">
            <v>0.1994459833795014</v>
          </cell>
          <cell r="AM104">
            <v>1.0681638514750429</v>
          </cell>
          <cell r="AN104">
            <v>0.21304098976787561</v>
          </cell>
          <cell r="AO104">
            <v>41627.570277673592</v>
          </cell>
          <cell r="AP104">
            <v>0.1994459833795014</v>
          </cell>
          <cell r="AQ104">
            <v>1.0681638514750429</v>
          </cell>
          <cell r="AR104">
            <v>0.21304098976787561</v>
          </cell>
          <cell r="AS104">
            <v>41627.570277673592</v>
          </cell>
          <cell r="AT104">
            <v>0.1994459833795014</v>
          </cell>
          <cell r="AU104">
            <v>1.0681638514750429</v>
          </cell>
          <cell r="AV104">
            <v>0.21304098976787561</v>
          </cell>
          <cell r="AW104">
            <v>41627.570277673592</v>
          </cell>
        </row>
        <row r="105">
          <cell r="A105" t="str">
            <v>Ramada Plaza</v>
          </cell>
          <cell r="B105">
            <v>0.17229916897506925</v>
          </cell>
          <cell r="C105">
            <v>0</v>
          </cell>
          <cell r="D105">
            <v>0</v>
          </cell>
          <cell r="E105">
            <v>0</v>
          </cell>
          <cell r="F105">
            <v>0.17229916897506925</v>
          </cell>
          <cell r="G105">
            <v>0</v>
          </cell>
          <cell r="H105">
            <v>0</v>
          </cell>
          <cell r="I105">
            <v>0</v>
          </cell>
          <cell r="J105">
            <v>0.17229916897506925</v>
          </cell>
          <cell r="K105">
            <v>0</v>
          </cell>
          <cell r="L105">
            <v>0</v>
          </cell>
          <cell r="M105">
            <v>0</v>
          </cell>
          <cell r="N105">
            <v>0.17229916897506925</v>
          </cell>
          <cell r="O105">
            <v>0</v>
          </cell>
          <cell r="P105">
            <v>0</v>
          </cell>
          <cell r="Q105">
            <v>0</v>
          </cell>
          <cell r="R105">
            <v>0.17229916897506925</v>
          </cell>
          <cell r="S105">
            <v>0</v>
          </cell>
          <cell r="T105">
            <v>0</v>
          </cell>
          <cell r="U105">
            <v>0</v>
          </cell>
          <cell r="V105">
            <v>0.17229916897506925</v>
          </cell>
          <cell r="W105">
            <v>0</v>
          </cell>
          <cell r="X105">
            <v>0</v>
          </cell>
          <cell r="Y105">
            <v>0</v>
          </cell>
          <cell r="Z105">
            <v>0.17229916897506925</v>
          </cell>
          <cell r="AA105">
            <v>0</v>
          </cell>
          <cell r="AB105">
            <v>0</v>
          </cell>
          <cell r="AC105">
            <v>0</v>
          </cell>
          <cell r="AD105">
            <v>0.17229916897506925</v>
          </cell>
          <cell r="AE105">
            <v>0</v>
          </cell>
          <cell r="AF105">
            <v>0</v>
          </cell>
          <cell r="AG105">
            <v>0</v>
          </cell>
          <cell r="AH105">
            <v>0.17229916897506925</v>
          </cell>
          <cell r="AI105">
            <v>0</v>
          </cell>
          <cell r="AJ105">
            <v>0</v>
          </cell>
          <cell r="AK105">
            <v>0</v>
          </cell>
          <cell r="AL105">
            <v>0.17229916897506925</v>
          </cell>
          <cell r="AM105">
            <v>0</v>
          </cell>
          <cell r="AN105">
            <v>0</v>
          </cell>
          <cell r="AO105">
            <v>0</v>
          </cell>
          <cell r="AP105">
            <v>0.17229916897506925</v>
          </cell>
          <cell r="AQ105">
            <v>0</v>
          </cell>
          <cell r="AR105">
            <v>0</v>
          </cell>
          <cell r="AS105">
            <v>0</v>
          </cell>
          <cell r="AT105">
            <v>0.17229916897506925</v>
          </cell>
          <cell r="AU105">
            <v>0</v>
          </cell>
          <cell r="AV105">
            <v>0</v>
          </cell>
          <cell r="AW105">
            <v>0</v>
          </cell>
        </row>
        <row r="106">
          <cell r="A106" t="str">
            <v xml:space="preserve">Hampton Inn </v>
          </cell>
          <cell r="B106">
            <v>0.11966759002770083</v>
          </cell>
          <cell r="C106">
            <v>1.2391105284629993</v>
          </cell>
          <cell r="D106">
            <v>0.14828137071911793</v>
          </cell>
          <cell r="E106">
            <v>28973.699999999997</v>
          </cell>
          <cell r="F106">
            <v>0.11966759002770083</v>
          </cell>
          <cell r="G106">
            <v>1.2391105284629993</v>
          </cell>
          <cell r="H106">
            <v>0.14828137071911793</v>
          </cell>
          <cell r="I106">
            <v>28973.734994403487</v>
          </cell>
          <cell r="J106">
            <v>0.11966759002770083</v>
          </cell>
          <cell r="K106">
            <v>1.2391105284629993</v>
          </cell>
          <cell r="L106">
            <v>0.14828137071911793</v>
          </cell>
          <cell r="M106">
            <v>28973.734994403487</v>
          </cell>
          <cell r="N106">
            <v>0.11966759002770083</v>
          </cell>
          <cell r="O106">
            <v>1.2391105284629993</v>
          </cell>
          <cell r="P106">
            <v>0.14828137071911793</v>
          </cell>
          <cell r="Q106">
            <v>28973.734994403487</v>
          </cell>
          <cell r="R106">
            <v>0.11966759002770083</v>
          </cell>
          <cell r="S106">
            <v>1.2391105284629993</v>
          </cell>
          <cell r="T106">
            <v>0.14828137071911793</v>
          </cell>
          <cell r="U106">
            <v>28973.734994403487</v>
          </cell>
          <cell r="V106">
            <v>0.11966759002770083</v>
          </cell>
          <cell r="W106">
            <v>1.2391105284629993</v>
          </cell>
          <cell r="X106">
            <v>0.14828137071911793</v>
          </cell>
          <cell r="Y106">
            <v>28973.734994403487</v>
          </cell>
          <cell r="Z106">
            <v>0.11966759002770083</v>
          </cell>
          <cell r="AA106">
            <v>1.2391105284629993</v>
          </cell>
          <cell r="AB106">
            <v>0.14828137071911793</v>
          </cell>
          <cell r="AC106">
            <v>28973.734994403487</v>
          </cell>
          <cell r="AD106">
            <v>0.11966759002770083</v>
          </cell>
          <cell r="AE106">
            <v>1.2391105284629993</v>
          </cell>
          <cell r="AF106">
            <v>0.14828137071911793</v>
          </cell>
          <cell r="AG106">
            <v>28973.734994403487</v>
          </cell>
          <cell r="AH106">
            <v>0.11966759002770083</v>
          </cell>
          <cell r="AI106">
            <v>1.2391105284629993</v>
          </cell>
          <cell r="AJ106">
            <v>0.14828137071911793</v>
          </cell>
          <cell r="AK106">
            <v>28973.734994403487</v>
          </cell>
          <cell r="AL106">
            <v>0.11966759002770083</v>
          </cell>
          <cell r="AM106">
            <v>1.2391105284629993</v>
          </cell>
          <cell r="AN106">
            <v>0.14828137071911793</v>
          </cell>
          <cell r="AO106">
            <v>28973.734994403487</v>
          </cell>
          <cell r="AP106">
            <v>0.11966759002770083</v>
          </cell>
          <cell r="AQ106">
            <v>1.2391105284629993</v>
          </cell>
          <cell r="AR106">
            <v>0.14828137071911793</v>
          </cell>
          <cell r="AS106">
            <v>28973.734994403487</v>
          </cell>
          <cell r="AT106">
            <v>0.11966759002770083</v>
          </cell>
          <cell r="AU106">
            <v>1.2391105284629993</v>
          </cell>
          <cell r="AV106">
            <v>0.14828137071911793</v>
          </cell>
          <cell r="AW106">
            <v>28973.734994403487</v>
          </cell>
        </row>
        <row r="107">
          <cell r="A107" t="str">
            <v>Courtyard by Marriott</v>
          </cell>
          <cell r="B107">
            <v>9.1966759002770085E-2</v>
          </cell>
          <cell r="C107">
            <v>1.6831672811121887</v>
          </cell>
          <cell r="D107">
            <v>0.15479543970339243</v>
          </cell>
          <cell r="E107">
            <v>30246.528000000002</v>
          </cell>
          <cell r="F107">
            <v>9.1966759002770085E-2</v>
          </cell>
          <cell r="G107">
            <v>1.6831672811121887</v>
          </cell>
          <cell r="H107">
            <v>0.15479543970339243</v>
          </cell>
          <cell r="I107">
            <v>30246.564531723772</v>
          </cell>
          <cell r="J107">
            <v>9.1966759002770085E-2</v>
          </cell>
          <cell r="K107">
            <v>1.6831672811121887</v>
          </cell>
          <cell r="L107">
            <v>0.15479543970339243</v>
          </cell>
          <cell r="M107">
            <v>30246.564531723772</v>
          </cell>
          <cell r="N107">
            <v>9.1966759002770085E-2</v>
          </cell>
          <cell r="O107">
            <v>1.6831672811121887</v>
          </cell>
          <cell r="P107">
            <v>0.15479543970339243</v>
          </cell>
          <cell r="Q107">
            <v>30246.564531723772</v>
          </cell>
          <cell r="R107">
            <v>9.1966759002770085E-2</v>
          </cell>
          <cell r="S107">
            <v>1.6831672811121887</v>
          </cell>
          <cell r="T107">
            <v>0.15479543970339243</v>
          </cell>
          <cell r="U107">
            <v>30246.564531723772</v>
          </cell>
          <cell r="V107">
            <v>9.1966759002770085E-2</v>
          </cell>
          <cell r="W107">
            <v>1.6831672811121887</v>
          </cell>
          <cell r="X107">
            <v>0.15479543970339243</v>
          </cell>
          <cell r="Y107">
            <v>30246.564531723772</v>
          </cell>
          <cell r="Z107">
            <v>9.1966759002770085E-2</v>
          </cell>
          <cell r="AA107">
            <v>1.6831672811121887</v>
          </cell>
          <cell r="AB107">
            <v>0.15479543970339243</v>
          </cell>
          <cell r="AC107">
            <v>30246.564531723772</v>
          </cell>
          <cell r="AD107">
            <v>9.1966759002770085E-2</v>
          </cell>
          <cell r="AE107">
            <v>1.6831672811121887</v>
          </cell>
          <cell r="AF107">
            <v>0.15479543970339243</v>
          </cell>
          <cell r="AG107">
            <v>30246.564531723772</v>
          </cell>
          <cell r="AH107">
            <v>9.1966759002770085E-2</v>
          </cell>
          <cell r="AI107">
            <v>1.6831672811121887</v>
          </cell>
          <cell r="AJ107">
            <v>0.15479543970339243</v>
          </cell>
          <cell r="AK107">
            <v>30246.564531723772</v>
          </cell>
          <cell r="AL107">
            <v>9.1966759002770085E-2</v>
          </cell>
          <cell r="AM107">
            <v>1.6831672811121887</v>
          </cell>
          <cell r="AN107">
            <v>0.15479543970339243</v>
          </cell>
          <cell r="AO107">
            <v>30246.564531723772</v>
          </cell>
          <cell r="AP107">
            <v>9.1966759002770085E-2</v>
          </cell>
          <cell r="AQ107">
            <v>1.6831672811121887</v>
          </cell>
          <cell r="AR107">
            <v>0.15479543970339243</v>
          </cell>
          <cell r="AS107">
            <v>30246.564531723772</v>
          </cell>
          <cell r="AT107">
            <v>9.1966759002770085E-2</v>
          </cell>
          <cell r="AU107">
            <v>1.6831672811121887</v>
          </cell>
          <cell r="AV107">
            <v>0.15479543970339243</v>
          </cell>
          <cell r="AW107">
            <v>30246.564531723772</v>
          </cell>
        </row>
        <row r="108">
          <cell r="A108" t="str">
            <v>Doubletree Club</v>
          </cell>
          <cell r="B108">
            <v>6.0941828254847646E-2</v>
          </cell>
          <cell r="C108">
            <v>0.9134014752670111</v>
          </cell>
          <cell r="D108">
            <v>5.5664355833446658E-2</v>
          </cell>
          <cell r="E108">
            <v>10876.635</v>
          </cell>
          <cell r="F108">
            <v>6.0941828254847646E-2</v>
          </cell>
          <cell r="G108">
            <v>0.9134014752670111</v>
          </cell>
          <cell r="H108">
            <v>5.5664355833446658E-2</v>
          </cell>
          <cell r="I108">
            <v>10876.648136787977</v>
          </cell>
          <cell r="J108">
            <v>6.0941828254847646E-2</v>
          </cell>
          <cell r="K108">
            <v>0.9134014752670111</v>
          </cell>
          <cell r="L108">
            <v>5.5664355833446658E-2</v>
          </cell>
          <cell r="M108">
            <v>10876.648136787977</v>
          </cell>
          <cell r="N108">
            <v>6.0941828254847646E-2</v>
          </cell>
          <cell r="O108">
            <v>0.9134014752670111</v>
          </cell>
          <cell r="P108">
            <v>5.5664355833446658E-2</v>
          </cell>
          <cell r="Q108">
            <v>10876.648136787977</v>
          </cell>
          <cell r="R108">
            <v>6.0941828254847646E-2</v>
          </cell>
          <cell r="S108">
            <v>0.9134014752670111</v>
          </cell>
          <cell r="T108">
            <v>5.5664355833446658E-2</v>
          </cell>
          <cell r="U108">
            <v>10876.648136787977</v>
          </cell>
          <cell r="V108">
            <v>6.0941828254847646E-2</v>
          </cell>
          <cell r="W108">
            <v>0.9134014752670111</v>
          </cell>
          <cell r="X108">
            <v>5.5664355833446658E-2</v>
          </cell>
          <cell r="Y108">
            <v>10876.648136787977</v>
          </cell>
          <cell r="Z108">
            <v>6.0941828254847646E-2</v>
          </cell>
          <cell r="AA108">
            <v>0.9134014752670111</v>
          </cell>
          <cell r="AB108">
            <v>5.5664355833446658E-2</v>
          </cell>
          <cell r="AC108">
            <v>10876.648136787977</v>
          </cell>
          <cell r="AD108">
            <v>6.0941828254847646E-2</v>
          </cell>
          <cell r="AE108">
            <v>0.9134014752670111</v>
          </cell>
          <cell r="AF108">
            <v>5.5664355833446658E-2</v>
          </cell>
          <cell r="AG108">
            <v>10876.648136787977</v>
          </cell>
          <cell r="AH108">
            <v>6.0941828254847646E-2</v>
          </cell>
          <cell r="AI108">
            <v>0.9134014752670111</v>
          </cell>
          <cell r="AJ108">
            <v>5.5664355833446658E-2</v>
          </cell>
          <cell r="AK108">
            <v>10876.648136787977</v>
          </cell>
          <cell r="AL108">
            <v>6.0941828254847646E-2</v>
          </cell>
          <cell r="AM108">
            <v>0.9134014752670111</v>
          </cell>
          <cell r="AN108">
            <v>5.5664355833446658E-2</v>
          </cell>
          <cell r="AO108">
            <v>10876.648136787977</v>
          </cell>
          <cell r="AP108">
            <v>6.0941828254847646E-2</v>
          </cell>
          <cell r="AQ108">
            <v>0.9134014752670111</v>
          </cell>
          <cell r="AR108">
            <v>5.5664355833446658E-2</v>
          </cell>
          <cell r="AS108">
            <v>10876.648136787977</v>
          </cell>
          <cell r="AT108">
            <v>6.0941828254847646E-2</v>
          </cell>
          <cell r="AU108">
            <v>0.9134014752670111</v>
          </cell>
          <cell r="AV108">
            <v>5.5664355833446658E-2</v>
          </cell>
          <cell r="AW108">
            <v>10876.648136787977</v>
          </cell>
        </row>
        <row r="109">
          <cell r="A109" t="str">
            <v>La Quinta</v>
          </cell>
          <cell r="B109">
            <v>3.9889196675900275E-2</v>
          </cell>
          <cell r="C109">
            <v>0</v>
          </cell>
          <cell r="D109">
            <v>0</v>
          </cell>
          <cell r="E109">
            <v>0</v>
          </cell>
          <cell r="F109">
            <v>3.9889196675900275E-2</v>
          </cell>
          <cell r="G109">
            <v>0</v>
          </cell>
          <cell r="H109">
            <v>0</v>
          </cell>
          <cell r="I109">
            <v>0</v>
          </cell>
          <cell r="J109">
            <v>3.9889196675900275E-2</v>
          </cell>
          <cell r="K109">
            <v>0</v>
          </cell>
          <cell r="L109">
            <v>0</v>
          </cell>
          <cell r="M109">
            <v>0</v>
          </cell>
          <cell r="N109">
            <v>3.9889196675900275E-2</v>
          </cell>
          <cell r="O109">
            <v>0</v>
          </cell>
          <cell r="P109">
            <v>0</v>
          </cell>
          <cell r="Q109">
            <v>0</v>
          </cell>
          <cell r="R109">
            <v>3.9889196675900275E-2</v>
          </cell>
          <cell r="S109">
            <v>0</v>
          </cell>
          <cell r="T109">
            <v>0</v>
          </cell>
          <cell r="U109">
            <v>0</v>
          </cell>
          <cell r="V109">
            <v>3.9889196675900275E-2</v>
          </cell>
          <cell r="W109">
            <v>0</v>
          </cell>
          <cell r="X109">
            <v>0</v>
          </cell>
          <cell r="Y109">
            <v>0</v>
          </cell>
          <cell r="Z109">
            <v>3.9889196675900275E-2</v>
          </cell>
          <cell r="AA109">
            <v>0</v>
          </cell>
          <cell r="AB109">
            <v>0</v>
          </cell>
          <cell r="AC109">
            <v>0</v>
          </cell>
          <cell r="AD109">
            <v>3.9889196675900275E-2</v>
          </cell>
          <cell r="AE109">
            <v>0</v>
          </cell>
          <cell r="AF109">
            <v>0</v>
          </cell>
          <cell r="AG109">
            <v>0</v>
          </cell>
          <cell r="AH109">
            <v>3.9889196675900275E-2</v>
          </cell>
          <cell r="AI109">
            <v>0</v>
          </cell>
          <cell r="AJ109">
            <v>0</v>
          </cell>
          <cell r="AK109">
            <v>0</v>
          </cell>
          <cell r="AL109">
            <v>3.9889196675900275E-2</v>
          </cell>
          <cell r="AM109">
            <v>0</v>
          </cell>
          <cell r="AN109">
            <v>0</v>
          </cell>
          <cell r="AO109">
            <v>0</v>
          </cell>
          <cell r="AP109">
            <v>3.9889196675900275E-2</v>
          </cell>
          <cell r="AQ109">
            <v>0</v>
          </cell>
          <cell r="AR109">
            <v>0</v>
          </cell>
          <cell r="AS109">
            <v>0</v>
          </cell>
          <cell r="AT109">
            <v>3.9889196675900275E-2</v>
          </cell>
          <cell r="AU109">
            <v>0</v>
          </cell>
          <cell r="AV109">
            <v>0</v>
          </cell>
          <cell r="AW109">
            <v>0</v>
          </cell>
        </row>
        <row r="110">
          <cell r="A110" t="str">
            <v>Comp8</v>
          </cell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</row>
        <row r="111">
          <cell r="A111" t="str">
            <v>Comp9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</row>
        <row r="112">
          <cell r="A112" t="str">
            <v>Comp10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</row>
        <row r="113">
          <cell r="A113" t="str">
            <v>Comp11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</row>
        <row r="114">
          <cell r="A114" t="str">
            <v>Comp12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</row>
        <row r="115">
          <cell r="A115" t="str">
            <v>Comp13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</row>
        <row r="116">
          <cell r="A116" t="str">
            <v>Comp14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</row>
        <row r="117">
          <cell r="A117" t="str">
            <v>Comp15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</row>
        <row r="118">
          <cell r="A118" t="str">
            <v>Comp16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</row>
        <row r="119">
          <cell r="A119" t="str">
            <v>Comp17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</row>
        <row r="120">
          <cell r="A120" t="str">
            <v>Comp18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</row>
        <row r="121">
          <cell r="A121" t="str">
            <v>Comp19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</row>
        <row r="122">
          <cell r="A122" t="str">
            <v>Comp20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</row>
        <row r="123">
          <cell r="A123" t="str">
            <v>Comp21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</row>
        <row r="124">
          <cell r="A124" t="str">
            <v>Comp22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</row>
        <row r="125">
          <cell r="A125" t="str">
            <v>Comp23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</row>
        <row r="126">
          <cell r="A126" t="str">
            <v>Comp24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</row>
        <row r="127">
          <cell r="A127" t="str">
            <v>Comp25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</row>
        <row r="128">
          <cell r="A128" t="str">
            <v>Addition/Deletion 1</v>
          </cell>
          <cell r="B128">
            <v>0</v>
          </cell>
          <cell r="C128">
            <v>1</v>
          </cell>
          <cell r="D128">
            <v>0</v>
          </cell>
          <cell r="E128">
            <v>0</v>
          </cell>
          <cell r="F128">
            <v>0</v>
          </cell>
          <cell r="G128">
            <v>1</v>
          </cell>
          <cell r="H128">
            <v>0</v>
          </cell>
          <cell r="I128">
            <v>0</v>
          </cell>
          <cell r="J128">
            <v>0</v>
          </cell>
          <cell r="K128">
            <v>1</v>
          </cell>
          <cell r="L128">
            <v>0</v>
          </cell>
          <cell r="M128">
            <v>0</v>
          </cell>
          <cell r="N128">
            <v>0</v>
          </cell>
          <cell r="O128">
            <v>1</v>
          </cell>
          <cell r="P128">
            <v>0</v>
          </cell>
          <cell r="Q128">
            <v>0</v>
          </cell>
          <cell r="R128">
            <v>0</v>
          </cell>
          <cell r="S128">
            <v>1</v>
          </cell>
          <cell r="T128">
            <v>0</v>
          </cell>
          <cell r="U128">
            <v>0</v>
          </cell>
          <cell r="V128">
            <v>0</v>
          </cell>
          <cell r="W128">
            <v>1</v>
          </cell>
          <cell r="X128">
            <v>0</v>
          </cell>
          <cell r="Y128">
            <v>0</v>
          </cell>
          <cell r="Z128">
            <v>0</v>
          </cell>
          <cell r="AA128">
            <v>1</v>
          </cell>
          <cell r="AB128">
            <v>0</v>
          </cell>
          <cell r="AC128">
            <v>0</v>
          </cell>
          <cell r="AD128">
            <v>0</v>
          </cell>
          <cell r="AE128">
            <v>1</v>
          </cell>
          <cell r="AF128">
            <v>0</v>
          </cell>
          <cell r="AG128">
            <v>0</v>
          </cell>
          <cell r="AH128">
            <v>0</v>
          </cell>
          <cell r="AI128">
            <v>1</v>
          </cell>
          <cell r="AJ128">
            <v>0</v>
          </cell>
          <cell r="AK128">
            <v>0</v>
          </cell>
          <cell r="AL128">
            <v>0</v>
          </cell>
          <cell r="AM128">
            <v>1</v>
          </cell>
          <cell r="AN128">
            <v>0</v>
          </cell>
          <cell r="AO128">
            <v>0</v>
          </cell>
          <cell r="AP128">
            <v>0</v>
          </cell>
          <cell r="AQ128">
            <v>1</v>
          </cell>
          <cell r="AR128">
            <v>0</v>
          </cell>
          <cell r="AS128">
            <v>0</v>
          </cell>
          <cell r="AT128">
            <v>0</v>
          </cell>
          <cell r="AU128">
            <v>1</v>
          </cell>
          <cell r="AV128">
            <v>0</v>
          </cell>
          <cell r="AW128">
            <v>0</v>
          </cell>
        </row>
        <row r="129">
          <cell r="A129" t="str">
            <v>Addition/Deletion 2</v>
          </cell>
          <cell r="B129">
            <v>0</v>
          </cell>
          <cell r="C129">
            <v>1</v>
          </cell>
          <cell r="D129">
            <v>0</v>
          </cell>
          <cell r="E129">
            <v>0</v>
          </cell>
          <cell r="F129">
            <v>0</v>
          </cell>
          <cell r="G129">
            <v>1</v>
          </cell>
          <cell r="H129">
            <v>0</v>
          </cell>
          <cell r="I129">
            <v>0</v>
          </cell>
          <cell r="J129">
            <v>0</v>
          </cell>
          <cell r="K129">
            <v>1</v>
          </cell>
          <cell r="L129">
            <v>0</v>
          </cell>
          <cell r="M129">
            <v>0</v>
          </cell>
          <cell r="N129">
            <v>0</v>
          </cell>
          <cell r="O129">
            <v>1</v>
          </cell>
          <cell r="P129">
            <v>0</v>
          </cell>
          <cell r="Q129">
            <v>0</v>
          </cell>
          <cell r="R129">
            <v>0</v>
          </cell>
          <cell r="S129">
            <v>1</v>
          </cell>
          <cell r="T129">
            <v>0</v>
          </cell>
          <cell r="U129">
            <v>0</v>
          </cell>
          <cell r="V129">
            <v>0</v>
          </cell>
          <cell r="W129">
            <v>1</v>
          </cell>
          <cell r="X129">
            <v>0</v>
          </cell>
          <cell r="Y129">
            <v>0</v>
          </cell>
          <cell r="Z129">
            <v>0</v>
          </cell>
          <cell r="AA129">
            <v>1</v>
          </cell>
          <cell r="AB129">
            <v>0</v>
          </cell>
          <cell r="AC129">
            <v>0</v>
          </cell>
          <cell r="AD129">
            <v>0</v>
          </cell>
          <cell r="AE129">
            <v>1</v>
          </cell>
          <cell r="AF129">
            <v>0</v>
          </cell>
          <cell r="AG129">
            <v>0</v>
          </cell>
          <cell r="AH129">
            <v>0</v>
          </cell>
          <cell r="AI129">
            <v>1</v>
          </cell>
          <cell r="AJ129">
            <v>0</v>
          </cell>
          <cell r="AK129">
            <v>0</v>
          </cell>
          <cell r="AL129">
            <v>0</v>
          </cell>
          <cell r="AM129">
            <v>1</v>
          </cell>
          <cell r="AN129">
            <v>0</v>
          </cell>
          <cell r="AO129">
            <v>0</v>
          </cell>
          <cell r="AP129">
            <v>0</v>
          </cell>
          <cell r="AQ129">
            <v>1</v>
          </cell>
          <cell r="AR129">
            <v>0</v>
          </cell>
          <cell r="AS129">
            <v>0</v>
          </cell>
          <cell r="AT129">
            <v>0</v>
          </cell>
          <cell r="AU129">
            <v>1</v>
          </cell>
          <cell r="AV129">
            <v>0</v>
          </cell>
          <cell r="AW129">
            <v>0</v>
          </cell>
        </row>
        <row r="130">
          <cell r="A130" t="str">
            <v>Addition/Deletion 3</v>
          </cell>
          <cell r="B130">
            <v>0</v>
          </cell>
          <cell r="C130">
            <v>1</v>
          </cell>
          <cell r="D130">
            <v>0</v>
          </cell>
          <cell r="E130">
            <v>0</v>
          </cell>
          <cell r="F130">
            <v>0</v>
          </cell>
          <cell r="G130">
            <v>1</v>
          </cell>
          <cell r="H130">
            <v>0</v>
          </cell>
          <cell r="I130">
            <v>0</v>
          </cell>
          <cell r="J130">
            <v>0</v>
          </cell>
          <cell r="K130">
            <v>1</v>
          </cell>
          <cell r="L130">
            <v>0</v>
          </cell>
          <cell r="M130">
            <v>0</v>
          </cell>
          <cell r="N130">
            <v>0</v>
          </cell>
          <cell r="O130">
            <v>1</v>
          </cell>
          <cell r="P130">
            <v>0</v>
          </cell>
          <cell r="Q130">
            <v>0</v>
          </cell>
          <cell r="R130">
            <v>0</v>
          </cell>
          <cell r="S130">
            <v>1</v>
          </cell>
          <cell r="T130">
            <v>0</v>
          </cell>
          <cell r="U130">
            <v>0</v>
          </cell>
          <cell r="V130">
            <v>0</v>
          </cell>
          <cell r="W130">
            <v>1</v>
          </cell>
          <cell r="X130">
            <v>0</v>
          </cell>
          <cell r="Y130">
            <v>0</v>
          </cell>
          <cell r="Z130">
            <v>0</v>
          </cell>
          <cell r="AA130">
            <v>1</v>
          </cell>
          <cell r="AB130">
            <v>0</v>
          </cell>
          <cell r="AC130">
            <v>0</v>
          </cell>
          <cell r="AD130">
            <v>0</v>
          </cell>
          <cell r="AE130">
            <v>1</v>
          </cell>
          <cell r="AF130">
            <v>0</v>
          </cell>
          <cell r="AG130">
            <v>0</v>
          </cell>
          <cell r="AH130">
            <v>0</v>
          </cell>
          <cell r="AI130">
            <v>1</v>
          </cell>
          <cell r="AJ130">
            <v>0</v>
          </cell>
          <cell r="AK130">
            <v>0</v>
          </cell>
          <cell r="AL130">
            <v>0</v>
          </cell>
          <cell r="AM130">
            <v>1</v>
          </cell>
          <cell r="AN130">
            <v>0</v>
          </cell>
          <cell r="AO130">
            <v>0</v>
          </cell>
          <cell r="AP130">
            <v>0</v>
          </cell>
          <cell r="AQ130">
            <v>1</v>
          </cell>
          <cell r="AR130">
            <v>0</v>
          </cell>
          <cell r="AS130">
            <v>0</v>
          </cell>
          <cell r="AT130">
            <v>0</v>
          </cell>
          <cell r="AU130">
            <v>1</v>
          </cell>
          <cell r="AV130">
            <v>0</v>
          </cell>
          <cell r="AW130">
            <v>0</v>
          </cell>
        </row>
        <row r="131">
          <cell r="A131" t="str">
            <v>Addition/Deletion 4</v>
          </cell>
          <cell r="B131">
            <v>0</v>
          </cell>
          <cell r="C131">
            <v>1</v>
          </cell>
          <cell r="D131">
            <v>0</v>
          </cell>
          <cell r="E131">
            <v>0</v>
          </cell>
          <cell r="F131">
            <v>0</v>
          </cell>
          <cell r="G131">
            <v>1</v>
          </cell>
          <cell r="H131">
            <v>0</v>
          </cell>
          <cell r="I131">
            <v>0</v>
          </cell>
          <cell r="J131">
            <v>0</v>
          </cell>
          <cell r="K131">
            <v>1</v>
          </cell>
          <cell r="L131">
            <v>0</v>
          </cell>
          <cell r="M131">
            <v>0</v>
          </cell>
          <cell r="N131">
            <v>0</v>
          </cell>
          <cell r="O131">
            <v>1</v>
          </cell>
          <cell r="P131">
            <v>0</v>
          </cell>
          <cell r="Q131">
            <v>0</v>
          </cell>
          <cell r="R131">
            <v>0</v>
          </cell>
          <cell r="S131">
            <v>1</v>
          </cell>
          <cell r="T131">
            <v>0</v>
          </cell>
          <cell r="U131">
            <v>0</v>
          </cell>
          <cell r="V131">
            <v>0</v>
          </cell>
          <cell r="W131">
            <v>1</v>
          </cell>
          <cell r="X131">
            <v>0</v>
          </cell>
          <cell r="Y131">
            <v>0</v>
          </cell>
          <cell r="Z131">
            <v>0</v>
          </cell>
          <cell r="AA131">
            <v>1</v>
          </cell>
          <cell r="AB131">
            <v>0</v>
          </cell>
          <cell r="AC131">
            <v>0</v>
          </cell>
          <cell r="AD131">
            <v>0</v>
          </cell>
          <cell r="AE131">
            <v>1</v>
          </cell>
          <cell r="AF131">
            <v>0</v>
          </cell>
          <cell r="AG131">
            <v>0</v>
          </cell>
          <cell r="AH131">
            <v>0</v>
          </cell>
          <cell r="AI131">
            <v>1</v>
          </cell>
          <cell r="AJ131">
            <v>0</v>
          </cell>
          <cell r="AK131">
            <v>0</v>
          </cell>
          <cell r="AL131">
            <v>0</v>
          </cell>
          <cell r="AM131">
            <v>1</v>
          </cell>
          <cell r="AN131">
            <v>0</v>
          </cell>
          <cell r="AO131">
            <v>0</v>
          </cell>
          <cell r="AP131">
            <v>0</v>
          </cell>
          <cell r="AQ131">
            <v>1</v>
          </cell>
          <cell r="AR131">
            <v>0</v>
          </cell>
          <cell r="AS131">
            <v>0</v>
          </cell>
          <cell r="AT131">
            <v>0</v>
          </cell>
          <cell r="AU131">
            <v>1</v>
          </cell>
          <cell r="AV131">
            <v>0</v>
          </cell>
          <cell r="AW131">
            <v>0</v>
          </cell>
        </row>
        <row r="132">
          <cell r="A132" t="str">
            <v>Addition/Deletion 5</v>
          </cell>
          <cell r="B132">
            <v>0</v>
          </cell>
          <cell r="C132">
            <v>1</v>
          </cell>
          <cell r="D132">
            <v>0</v>
          </cell>
          <cell r="E132">
            <v>0</v>
          </cell>
          <cell r="F132">
            <v>0</v>
          </cell>
          <cell r="G132">
            <v>1</v>
          </cell>
          <cell r="H132">
            <v>0</v>
          </cell>
          <cell r="I132">
            <v>0</v>
          </cell>
          <cell r="J132">
            <v>0</v>
          </cell>
          <cell r="K132">
            <v>1</v>
          </cell>
          <cell r="L132">
            <v>0</v>
          </cell>
          <cell r="M132">
            <v>0</v>
          </cell>
          <cell r="N132">
            <v>0</v>
          </cell>
          <cell r="O132">
            <v>1</v>
          </cell>
          <cell r="P132">
            <v>0</v>
          </cell>
          <cell r="Q132">
            <v>0</v>
          </cell>
          <cell r="R132">
            <v>0</v>
          </cell>
          <cell r="S132">
            <v>1</v>
          </cell>
          <cell r="T132">
            <v>0</v>
          </cell>
          <cell r="U132">
            <v>0</v>
          </cell>
          <cell r="V132">
            <v>0</v>
          </cell>
          <cell r="W132">
            <v>1</v>
          </cell>
          <cell r="X132">
            <v>0</v>
          </cell>
          <cell r="Y132">
            <v>0</v>
          </cell>
          <cell r="Z132">
            <v>0</v>
          </cell>
          <cell r="AA132">
            <v>1</v>
          </cell>
          <cell r="AB132">
            <v>0</v>
          </cell>
          <cell r="AC132">
            <v>0</v>
          </cell>
          <cell r="AD132">
            <v>0</v>
          </cell>
          <cell r="AE132">
            <v>1</v>
          </cell>
          <cell r="AF132">
            <v>0</v>
          </cell>
          <cell r="AG132">
            <v>0</v>
          </cell>
          <cell r="AH132">
            <v>0</v>
          </cell>
          <cell r="AI132">
            <v>1</v>
          </cell>
          <cell r="AJ132">
            <v>0</v>
          </cell>
          <cell r="AK132">
            <v>0</v>
          </cell>
          <cell r="AL132">
            <v>0</v>
          </cell>
          <cell r="AM132">
            <v>1</v>
          </cell>
          <cell r="AN132">
            <v>0</v>
          </cell>
          <cell r="AO132">
            <v>0</v>
          </cell>
          <cell r="AP132">
            <v>0</v>
          </cell>
          <cell r="AQ132">
            <v>1</v>
          </cell>
          <cell r="AR132">
            <v>0</v>
          </cell>
          <cell r="AS132">
            <v>0</v>
          </cell>
          <cell r="AT132">
            <v>0</v>
          </cell>
          <cell r="AU132">
            <v>1</v>
          </cell>
          <cell r="AV132">
            <v>0</v>
          </cell>
          <cell r="AW132">
            <v>0</v>
          </cell>
        </row>
        <row r="133">
          <cell r="A133" t="str">
            <v>Total</v>
          </cell>
          <cell r="B133">
            <v>1</v>
          </cell>
          <cell r="C133">
            <v>0</v>
          </cell>
          <cell r="D133">
            <v>1</v>
          </cell>
          <cell r="E133">
            <v>195396.764</v>
          </cell>
          <cell r="F133">
            <v>1</v>
          </cell>
          <cell r="G133">
            <v>0</v>
          </cell>
          <cell r="H133">
            <v>1</v>
          </cell>
          <cell r="I133">
            <v>195397.00000000003</v>
          </cell>
          <cell r="J133">
            <v>1</v>
          </cell>
          <cell r="K133">
            <v>0</v>
          </cell>
          <cell r="L133">
            <v>1</v>
          </cell>
          <cell r="M133">
            <v>195397.00000000003</v>
          </cell>
          <cell r="N133">
            <v>1</v>
          </cell>
          <cell r="O133">
            <v>0</v>
          </cell>
          <cell r="P133">
            <v>1</v>
          </cell>
          <cell r="Q133">
            <v>195397.00000000003</v>
          </cell>
          <cell r="R133">
            <v>1</v>
          </cell>
          <cell r="S133">
            <v>0</v>
          </cell>
          <cell r="T133">
            <v>1</v>
          </cell>
          <cell r="U133">
            <v>195397.00000000003</v>
          </cell>
          <cell r="V133">
            <v>1</v>
          </cell>
          <cell r="W133">
            <v>0</v>
          </cell>
          <cell r="X133">
            <v>1</v>
          </cell>
          <cell r="Y133">
            <v>195397.00000000003</v>
          </cell>
          <cell r="Z133">
            <v>1</v>
          </cell>
          <cell r="AA133">
            <v>0</v>
          </cell>
          <cell r="AB133">
            <v>1</v>
          </cell>
          <cell r="AC133">
            <v>195397.00000000003</v>
          </cell>
          <cell r="AD133">
            <v>1</v>
          </cell>
          <cell r="AE133">
            <v>0</v>
          </cell>
          <cell r="AF133">
            <v>1</v>
          </cell>
          <cell r="AG133">
            <v>195397.00000000003</v>
          </cell>
          <cell r="AH133">
            <v>1</v>
          </cell>
          <cell r="AI133">
            <v>0</v>
          </cell>
          <cell r="AJ133">
            <v>1</v>
          </cell>
          <cell r="AK133">
            <v>195397.00000000003</v>
          </cell>
          <cell r="AL133">
            <v>1</v>
          </cell>
          <cell r="AM133">
            <v>0</v>
          </cell>
          <cell r="AN133">
            <v>1</v>
          </cell>
          <cell r="AO133">
            <v>195397.00000000003</v>
          </cell>
          <cell r="AP133">
            <v>1</v>
          </cell>
          <cell r="AQ133">
            <v>0</v>
          </cell>
          <cell r="AR133">
            <v>1</v>
          </cell>
          <cell r="AS133">
            <v>195397.00000000003</v>
          </cell>
          <cell r="AT133">
            <v>1</v>
          </cell>
          <cell r="AU133">
            <v>0</v>
          </cell>
          <cell r="AV133">
            <v>1</v>
          </cell>
          <cell r="AW133">
            <v>195397.00000000003</v>
          </cell>
        </row>
        <row r="136">
          <cell r="A136" t="str">
            <v>Group</v>
          </cell>
          <cell r="B136" t="str">
            <v>2002(Historical)</v>
          </cell>
          <cell r="C136">
            <v>0</v>
          </cell>
          <cell r="D136">
            <v>0</v>
          </cell>
          <cell r="E136">
            <v>0</v>
          </cell>
          <cell r="F136">
            <v>2004</v>
          </cell>
          <cell r="G136">
            <v>0</v>
          </cell>
          <cell r="H136">
            <v>0</v>
          </cell>
          <cell r="I136">
            <v>0</v>
          </cell>
          <cell r="J136">
            <v>2005</v>
          </cell>
          <cell r="K136">
            <v>0</v>
          </cell>
          <cell r="L136">
            <v>0</v>
          </cell>
          <cell r="M136">
            <v>0</v>
          </cell>
          <cell r="N136">
            <v>2006</v>
          </cell>
          <cell r="O136">
            <v>0</v>
          </cell>
          <cell r="P136">
            <v>0</v>
          </cell>
          <cell r="Q136">
            <v>0</v>
          </cell>
          <cell r="R136">
            <v>2007</v>
          </cell>
          <cell r="S136">
            <v>0</v>
          </cell>
          <cell r="T136">
            <v>0</v>
          </cell>
          <cell r="U136">
            <v>0</v>
          </cell>
          <cell r="V136">
            <v>2008</v>
          </cell>
          <cell r="W136">
            <v>0</v>
          </cell>
          <cell r="X136">
            <v>0</v>
          </cell>
          <cell r="Y136">
            <v>0</v>
          </cell>
          <cell r="Z136">
            <v>2009</v>
          </cell>
          <cell r="AA136">
            <v>0</v>
          </cell>
          <cell r="AB136">
            <v>0</v>
          </cell>
          <cell r="AC136">
            <v>0</v>
          </cell>
          <cell r="AD136">
            <v>2010</v>
          </cell>
          <cell r="AE136">
            <v>0</v>
          </cell>
          <cell r="AF136">
            <v>0</v>
          </cell>
          <cell r="AG136">
            <v>0</v>
          </cell>
          <cell r="AH136">
            <v>2011</v>
          </cell>
          <cell r="AI136">
            <v>0</v>
          </cell>
          <cell r="AJ136">
            <v>0</v>
          </cell>
          <cell r="AK136">
            <v>0</v>
          </cell>
          <cell r="AL136">
            <v>2012</v>
          </cell>
          <cell r="AM136">
            <v>0</v>
          </cell>
          <cell r="AN136">
            <v>0</v>
          </cell>
          <cell r="AO136">
            <v>0</v>
          </cell>
          <cell r="AP136">
            <v>2013</v>
          </cell>
          <cell r="AQ136">
            <v>0</v>
          </cell>
          <cell r="AR136">
            <v>0</v>
          </cell>
          <cell r="AS136">
            <v>0</v>
          </cell>
          <cell r="AT136">
            <v>2014</v>
          </cell>
        </row>
        <row r="137">
          <cell r="A137" t="str">
            <v>Property</v>
          </cell>
          <cell r="B137" t="str">
            <v>Fair Share</v>
          </cell>
          <cell r="C137" t="str">
            <v>Penetration</v>
          </cell>
          <cell r="D137" t="str">
            <v>Mkt. Share</v>
          </cell>
          <cell r="E137" t="str">
            <v>Rmnights</v>
          </cell>
          <cell r="F137" t="str">
            <v>Fair Share</v>
          </cell>
          <cell r="G137" t="str">
            <v>Penetration</v>
          </cell>
          <cell r="H137" t="str">
            <v>Mkt. Share</v>
          </cell>
          <cell r="I137" t="str">
            <v>Rmnights</v>
          </cell>
          <cell r="J137" t="str">
            <v>Fair Share</v>
          </cell>
          <cell r="K137" t="str">
            <v>Penetration</v>
          </cell>
          <cell r="L137" t="str">
            <v>Mkt. Share</v>
          </cell>
          <cell r="M137" t="str">
            <v>Rmnights</v>
          </cell>
          <cell r="N137" t="str">
            <v>Fair Share</v>
          </cell>
          <cell r="O137" t="str">
            <v>Penetration</v>
          </cell>
          <cell r="P137" t="str">
            <v>Mkt. Share</v>
          </cell>
          <cell r="Q137" t="str">
            <v>Rmnights</v>
          </cell>
          <cell r="R137" t="str">
            <v>Fair Share</v>
          </cell>
          <cell r="S137" t="str">
            <v>Penetration</v>
          </cell>
          <cell r="T137" t="str">
            <v>Mkt. Share</v>
          </cell>
          <cell r="U137" t="str">
            <v>Rmnights</v>
          </cell>
          <cell r="V137" t="str">
            <v>Fair Share</v>
          </cell>
          <cell r="W137" t="str">
            <v>Penetration</v>
          </cell>
          <cell r="X137" t="str">
            <v>Mkt. Share</v>
          </cell>
          <cell r="Y137" t="str">
            <v>Rmnights</v>
          </cell>
          <cell r="Z137" t="str">
            <v>Fair Share</v>
          </cell>
          <cell r="AA137" t="str">
            <v>Penetration</v>
          </cell>
          <cell r="AB137" t="str">
            <v>Mkt. Share</v>
          </cell>
          <cell r="AC137" t="str">
            <v>Rmnights</v>
          </cell>
          <cell r="AD137" t="str">
            <v>Fair Share</v>
          </cell>
          <cell r="AE137" t="str">
            <v>Penetration</v>
          </cell>
          <cell r="AF137" t="str">
            <v>Mkt. Share</v>
          </cell>
          <cell r="AG137" t="str">
            <v>Rmnights</v>
          </cell>
          <cell r="AH137" t="str">
            <v>Fair Share</v>
          </cell>
          <cell r="AI137" t="str">
            <v>Penetration</v>
          </cell>
          <cell r="AJ137" t="str">
            <v>Mkt. Share</v>
          </cell>
          <cell r="AK137" t="str">
            <v>Rmnights</v>
          </cell>
          <cell r="AL137" t="str">
            <v>Fair Share</v>
          </cell>
          <cell r="AM137" t="str">
            <v>Penetration</v>
          </cell>
          <cell r="AN137" t="str">
            <v>Mkt. Share</v>
          </cell>
          <cell r="AO137" t="str">
            <v>Rmnights</v>
          </cell>
          <cell r="AP137" t="str">
            <v>Fair Share</v>
          </cell>
          <cell r="AQ137" t="str">
            <v>Penetration</v>
          </cell>
          <cell r="AR137" t="str">
            <v>Mkt. Share</v>
          </cell>
          <cell r="AS137" t="str">
            <v>Rmnights</v>
          </cell>
          <cell r="AT137" t="str">
            <v>Fair Share</v>
          </cell>
          <cell r="AU137" t="str">
            <v>Penetration</v>
          </cell>
          <cell r="AV137" t="str">
            <v>Mkt. Share</v>
          </cell>
          <cell r="AW137" t="str">
            <v>Rmnights</v>
          </cell>
        </row>
        <row r="138">
          <cell r="A138" t="str">
            <v>Sheraton JFK</v>
          </cell>
          <cell r="B138">
            <v>0.10193905817174516</v>
          </cell>
          <cell r="C138">
            <v>0.86327380457644054</v>
          </cell>
          <cell r="D138">
            <v>8.8001318582861532E-2</v>
          </cell>
          <cell r="E138">
            <v>10032.3608</v>
          </cell>
          <cell r="F138">
            <v>0.10193905817174516</v>
          </cell>
          <cell r="G138">
            <v>0.86327380457644054</v>
          </cell>
          <cell r="H138">
            <v>8.8001318582861532E-2</v>
          </cell>
          <cell r="I138">
            <v>10032.326321083381</v>
          </cell>
          <cell r="J138">
            <v>0.10193905817174516</v>
          </cell>
          <cell r="K138">
            <v>0.86327380457644054</v>
          </cell>
          <cell r="L138">
            <v>8.8001318582861532E-2</v>
          </cell>
          <cell r="M138">
            <v>10032.326321083381</v>
          </cell>
          <cell r="N138">
            <v>0.10193905817174516</v>
          </cell>
          <cell r="O138">
            <v>0.86327380457644054</v>
          </cell>
          <cell r="P138">
            <v>8.8001318582861532E-2</v>
          </cell>
          <cell r="Q138">
            <v>10032.326321083381</v>
          </cell>
          <cell r="R138">
            <v>0.10193905817174516</v>
          </cell>
          <cell r="S138">
            <v>0.86327380457644054</v>
          </cell>
          <cell r="T138">
            <v>8.8001318582861532E-2</v>
          </cell>
          <cell r="U138">
            <v>10032.326321083381</v>
          </cell>
          <cell r="V138">
            <v>0.10193905817174516</v>
          </cell>
          <cell r="W138">
            <v>0.86327380457644054</v>
          </cell>
          <cell r="X138">
            <v>8.8001318582861532E-2</v>
          </cell>
          <cell r="Y138">
            <v>10032.326321083381</v>
          </cell>
          <cell r="Z138">
            <v>0.10193905817174516</v>
          </cell>
          <cell r="AA138">
            <v>0.86327380457644054</v>
          </cell>
          <cell r="AB138">
            <v>8.8001318582861532E-2</v>
          </cell>
          <cell r="AC138">
            <v>10032.326321083381</v>
          </cell>
          <cell r="AD138">
            <v>0.10193905817174516</v>
          </cell>
          <cell r="AE138">
            <v>0.86327380457644054</v>
          </cell>
          <cell r="AF138">
            <v>8.8001318582861532E-2</v>
          </cell>
          <cell r="AG138">
            <v>10032.326321083381</v>
          </cell>
          <cell r="AH138">
            <v>0.10193905817174516</v>
          </cell>
          <cell r="AI138">
            <v>0.86327380457644054</v>
          </cell>
          <cell r="AJ138">
            <v>8.8001318582861532E-2</v>
          </cell>
          <cell r="AK138">
            <v>10032.326321083381</v>
          </cell>
          <cell r="AL138">
            <v>0.10193905817174516</v>
          </cell>
          <cell r="AM138">
            <v>0.86327380457644054</v>
          </cell>
          <cell r="AN138">
            <v>8.8001318582861532E-2</v>
          </cell>
          <cell r="AO138">
            <v>10032.326321083381</v>
          </cell>
          <cell r="AP138">
            <v>0.10193905817174516</v>
          </cell>
          <cell r="AQ138">
            <v>0.86327380457644054</v>
          </cell>
          <cell r="AR138">
            <v>8.8001318582861532E-2</v>
          </cell>
          <cell r="AS138">
            <v>10032.326321083381</v>
          </cell>
          <cell r="AT138">
            <v>0.10193905817174516</v>
          </cell>
          <cell r="AU138">
            <v>0.86327380457644054</v>
          </cell>
          <cell r="AV138">
            <v>8.8001318582861532E-2</v>
          </cell>
          <cell r="AW138">
            <v>10032.326321083381</v>
          </cell>
        </row>
        <row r="139">
          <cell r="A139" t="str">
            <v>Radisson JFK</v>
          </cell>
          <cell r="B139">
            <v>0.21385041551246536</v>
          </cell>
          <cell r="C139">
            <v>1.3297583507366377</v>
          </cell>
          <cell r="D139">
            <v>0.28436937583620064</v>
          </cell>
          <cell r="E139">
            <v>32418.788999999997</v>
          </cell>
          <cell r="F139">
            <v>0.21385041551246536</v>
          </cell>
          <cell r="G139">
            <v>1.3297583507366377</v>
          </cell>
          <cell r="H139">
            <v>0.28436937583620064</v>
          </cell>
          <cell r="I139">
            <v>32418.677584078545</v>
          </cell>
          <cell r="J139">
            <v>0.21385041551246536</v>
          </cell>
          <cell r="K139">
            <v>1.3297583507366377</v>
          </cell>
          <cell r="L139">
            <v>0.28436937583620064</v>
          </cell>
          <cell r="M139">
            <v>32418.677584078545</v>
          </cell>
          <cell r="N139">
            <v>0.21385041551246536</v>
          </cell>
          <cell r="O139">
            <v>1.3297583507366377</v>
          </cell>
          <cell r="P139">
            <v>0.28436937583620064</v>
          </cell>
          <cell r="Q139">
            <v>32418.677584078545</v>
          </cell>
          <cell r="R139">
            <v>0.21385041551246536</v>
          </cell>
          <cell r="S139">
            <v>1.3297583507366377</v>
          </cell>
          <cell r="T139">
            <v>0.28436937583620064</v>
          </cell>
          <cell r="U139">
            <v>32418.677584078545</v>
          </cell>
          <cell r="V139">
            <v>0.21385041551246536</v>
          </cell>
          <cell r="W139">
            <v>1.3297583507366377</v>
          </cell>
          <cell r="X139">
            <v>0.28436937583620064</v>
          </cell>
          <cell r="Y139">
            <v>32418.677584078545</v>
          </cell>
          <cell r="Z139">
            <v>0.21385041551246536</v>
          </cell>
          <cell r="AA139">
            <v>1.3297583507366377</v>
          </cell>
          <cell r="AB139">
            <v>0.28436937583620064</v>
          </cell>
          <cell r="AC139">
            <v>32418.677584078545</v>
          </cell>
          <cell r="AD139">
            <v>0.21385041551246536</v>
          </cell>
          <cell r="AE139">
            <v>1.3297583507366377</v>
          </cell>
          <cell r="AF139">
            <v>0.28436937583620064</v>
          </cell>
          <cell r="AG139">
            <v>32418.677584078545</v>
          </cell>
          <cell r="AH139">
            <v>0.21385041551246536</v>
          </cell>
          <cell r="AI139">
            <v>1.3297583507366377</v>
          </cell>
          <cell r="AJ139">
            <v>0.28436937583620064</v>
          </cell>
          <cell r="AK139">
            <v>32418.677584078545</v>
          </cell>
          <cell r="AL139">
            <v>0.21385041551246536</v>
          </cell>
          <cell r="AM139">
            <v>1.3297583507366377</v>
          </cell>
          <cell r="AN139">
            <v>0.28436937583620064</v>
          </cell>
          <cell r="AO139">
            <v>32418.677584078545</v>
          </cell>
          <cell r="AP139">
            <v>0.21385041551246536</v>
          </cell>
          <cell r="AQ139">
            <v>1.3297583507366377</v>
          </cell>
          <cell r="AR139">
            <v>0.28436937583620064</v>
          </cell>
          <cell r="AS139">
            <v>32418.677584078545</v>
          </cell>
          <cell r="AT139">
            <v>0.21385041551246536</v>
          </cell>
          <cell r="AU139">
            <v>1.3297583507366377</v>
          </cell>
          <cell r="AV139">
            <v>0.28436937583620064</v>
          </cell>
          <cell r="AW139">
            <v>32418.677584078545</v>
          </cell>
        </row>
        <row r="140">
          <cell r="A140" t="str">
            <v>Holiday Inn</v>
          </cell>
          <cell r="B140">
            <v>0.1994459833795014</v>
          </cell>
          <cell r="C140">
            <v>1.6019513899356628</v>
          </cell>
          <cell r="D140">
            <v>0.31950277029187735</v>
          </cell>
          <cell r="E140">
            <v>36424.080000000002</v>
          </cell>
          <cell r="F140">
            <v>0.1994459833795014</v>
          </cell>
          <cell r="G140">
            <v>1.6019513899356628</v>
          </cell>
          <cell r="H140">
            <v>0.31950277029187735</v>
          </cell>
          <cell r="I140">
            <v>36423.9548188146</v>
          </cell>
          <cell r="J140">
            <v>0.1994459833795014</v>
          </cell>
          <cell r="K140">
            <v>1.6019513899356628</v>
          </cell>
          <cell r="L140">
            <v>0.31950277029187735</v>
          </cell>
          <cell r="M140">
            <v>36423.9548188146</v>
          </cell>
          <cell r="N140">
            <v>0.1994459833795014</v>
          </cell>
          <cell r="O140">
            <v>1.6019513899356628</v>
          </cell>
          <cell r="P140">
            <v>0.31950277029187735</v>
          </cell>
          <cell r="Q140">
            <v>36423.9548188146</v>
          </cell>
          <cell r="R140">
            <v>0.1994459833795014</v>
          </cell>
          <cell r="S140">
            <v>1.6019513899356628</v>
          </cell>
          <cell r="T140">
            <v>0.31950277029187735</v>
          </cell>
          <cell r="U140">
            <v>36423.9548188146</v>
          </cell>
          <cell r="V140">
            <v>0.1994459833795014</v>
          </cell>
          <cell r="W140">
            <v>1.6019513899356628</v>
          </cell>
          <cell r="X140">
            <v>0.31950277029187735</v>
          </cell>
          <cell r="Y140">
            <v>36423.9548188146</v>
          </cell>
          <cell r="Z140">
            <v>0.1994459833795014</v>
          </cell>
          <cell r="AA140">
            <v>1.6019513899356628</v>
          </cell>
          <cell r="AB140">
            <v>0.31950277029187735</v>
          </cell>
          <cell r="AC140">
            <v>36423.9548188146</v>
          </cell>
          <cell r="AD140">
            <v>0.1994459833795014</v>
          </cell>
          <cell r="AE140">
            <v>1.6019513899356628</v>
          </cell>
          <cell r="AF140">
            <v>0.31950277029187735</v>
          </cell>
          <cell r="AG140">
            <v>36423.9548188146</v>
          </cell>
          <cell r="AH140">
            <v>0.1994459833795014</v>
          </cell>
          <cell r="AI140">
            <v>1.6019513899356628</v>
          </cell>
          <cell r="AJ140">
            <v>0.31950277029187735</v>
          </cell>
          <cell r="AK140">
            <v>36423.9548188146</v>
          </cell>
          <cell r="AL140">
            <v>0.1994459833795014</v>
          </cell>
          <cell r="AM140">
            <v>1.6019513899356628</v>
          </cell>
          <cell r="AN140">
            <v>0.31950277029187735</v>
          </cell>
          <cell r="AO140">
            <v>36423.9548188146</v>
          </cell>
          <cell r="AP140">
            <v>0.1994459833795014</v>
          </cell>
          <cell r="AQ140">
            <v>1.6019513899356628</v>
          </cell>
          <cell r="AR140">
            <v>0.31950277029187735</v>
          </cell>
          <cell r="AS140">
            <v>36423.9548188146</v>
          </cell>
          <cell r="AT140">
            <v>0.1994459833795014</v>
          </cell>
          <cell r="AU140">
            <v>1.6019513899356628</v>
          </cell>
          <cell r="AV140">
            <v>0.31950277029187735</v>
          </cell>
          <cell r="AW140">
            <v>36423.9548188146</v>
          </cell>
        </row>
        <row r="141">
          <cell r="A141" t="str">
            <v>Ramada Plaza</v>
          </cell>
          <cell r="B141">
            <v>0.17229916897506925</v>
          </cell>
          <cell r="C141">
            <v>0</v>
          </cell>
          <cell r="D141">
            <v>0</v>
          </cell>
          <cell r="E141">
            <v>0</v>
          </cell>
          <cell r="F141">
            <v>0.17229916897506925</v>
          </cell>
          <cell r="G141">
            <v>0</v>
          </cell>
          <cell r="H141">
            <v>0</v>
          </cell>
          <cell r="I141">
            <v>0</v>
          </cell>
          <cell r="J141">
            <v>0.17229916897506925</v>
          </cell>
          <cell r="K141">
            <v>0</v>
          </cell>
          <cell r="L141">
            <v>0</v>
          </cell>
          <cell r="M141">
            <v>0</v>
          </cell>
          <cell r="N141">
            <v>0.17229916897506925</v>
          </cell>
          <cell r="O141">
            <v>0</v>
          </cell>
          <cell r="P141">
            <v>0</v>
          </cell>
          <cell r="Q141">
            <v>0</v>
          </cell>
          <cell r="R141">
            <v>0.17229916897506925</v>
          </cell>
          <cell r="S141">
            <v>0</v>
          </cell>
          <cell r="T141">
            <v>0</v>
          </cell>
          <cell r="U141">
            <v>0</v>
          </cell>
          <cell r="V141">
            <v>0.17229916897506925</v>
          </cell>
          <cell r="W141">
            <v>0</v>
          </cell>
          <cell r="X141">
            <v>0</v>
          </cell>
          <cell r="Y141">
            <v>0</v>
          </cell>
          <cell r="Z141">
            <v>0.17229916897506925</v>
          </cell>
          <cell r="AA141">
            <v>0</v>
          </cell>
          <cell r="AB141">
            <v>0</v>
          </cell>
          <cell r="AC141">
            <v>0</v>
          </cell>
          <cell r="AD141">
            <v>0.17229916897506925</v>
          </cell>
          <cell r="AE141">
            <v>0</v>
          </cell>
          <cell r="AF141">
            <v>0</v>
          </cell>
          <cell r="AG141">
            <v>0</v>
          </cell>
          <cell r="AH141">
            <v>0.17229916897506925</v>
          </cell>
          <cell r="AI141">
            <v>0</v>
          </cell>
          <cell r="AJ141">
            <v>0</v>
          </cell>
          <cell r="AK141">
            <v>0</v>
          </cell>
          <cell r="AL141">
            <v>0.17229916897506925</v>
          </cell>
          <cell r="AM141">
            <v>0</v>
          </cell>
          <cell r="AN141">
            <v>0</v>
          </cell>
          <cell r="AO141">
            <v>0</v>
          </cell>
          <cell r="AP141">
            <v>0.17229916897506925</v>
          </cell>
          <cell r="AQ141">
            <v>0</v>
          </cell>
          <cell r="AR141">
            <v>0</v>
          </cell>
          <cell r="AS141">
            <v>0</v>
          </cell>
          <cell r="AT141">
            <v>0.17229916897506925</v>
          </cell>
          <cell r="AU141">
            <v>0</v>
          </cell>
          <cell r="AV141">
            <v>0</v>
          </cell>
          <cell r="AW141">
            <v>0</v>
          </cell>
        </row>
        <row r="142">
          <cell r="A142" t="str">
            <v xml:space="preserve">Hampton Inn </v>
          </cell>
          <cell r="B142">
            <v>0.11966759002770083</v>
          </cell>
          <cell r="C142">
            <v>0.84951967648103321</v>
          </cell>
          <cell r="D142">
            <v>0.10165997236559733</v>
          </cell>
          <cell r="E142">
            <v>11589.48</v>
          </cell>
          <cell r="F142">
            <v>0.11966759002770083</v>
          </cell>
          <cell r="G142">
            <v>0.84951967648103321</v>
          </cell>
          <cell r="H142">
            <v>0.10165997236559733</v>
          </cell>
          <cell r="I142">
            <v>11589.440169622827</v>
          </cell>
          <cell r="J142">
            <v>0.11966759002770083</v>
          </cell>
          <cell r="K142">
            <v>0.84951967648103321</v>
          </cell>
          <cell r="L142">
            <v>0.10165997236559733</v>
          </cell>
          <cell r="M142">
            <v>11589.440169622827</v>
          </cell>
          <cell r="N142">
            <v>0.11966759002770083</v>
          </cell>
          <cell r="O142">
            <v>0.84951967648103321</v>
          </cell>
          <cell r="P142">
            <v>0.10165997236559733</v>
          </cell>
          <cell r="Q142">
            <v>11589.440169622827</v>
          </cell>
          <cell r="R142">
            <v>0.11966759002770083</v>
          </cell>
          <cell r="S142">
            <v>0.84951967648103321</v>
          </cell>
          <cell r="T142">
            <v>0.10165997236559733</v>
          </cell>
          <cell r="U142">
            <v>11589.440169622827</v>
          </cell>
          <cell r="V142">
            <v>0.11966759002770083</v>
          </cell>
          <cell r="W142">
            <v>0.84951967648103321</v>
          </cell>
          <cell r="X142">
            <v>0.10165997236559733</v>
          </cell>
          <cell r="Y142">
            <v>11589.440169622827</v>
          </cell>
          <cell r="Z142">
            <v>0.11966759002770083</v>
          </cell>
          <cell r="AA142">
            <v>0.84951967648103321</v>
          </cell>
          <cell r="AB142">
            <v>0.10165997236559733</v>
          </cell>
          <cell r="AC142">
            <v>11589.440169622827</v>
          </cell>
          <cell r="AD142">
            <v>0.11966759002770083</v>
          </cell>
          <cell r="AE142">
            <v>0.84951967648103321</v>
          </cell>
          <cell r="AF142">
            <v>0.10165997236559733</v>
          </cell>
          <cell r="AG142">
            <v>11589.440169622827</v>
          </cell>
          <cell r="AH142">
            <v>0.11966759002770083</v>
          </cell>
          <cell r="AI142">
            <v>0.84951967648103321</v>
          </cell>
          <cell r="AJ142">
            <v>0.10165997236559733</v>
          </cell>
          <cell r="AK142">
            <v>11589.440169622827</v>
          </cell>
          <cell r="AL142">
            <v>0.11966759002770083</v>
          </cell>
          <cell r="AM142">
            <v>0.84951967648103321</v>
          </cell>
          <cell r="AN142">
            <v>0.10165997236559733</v>
          </cell>
          <cell r="AO142">
            <v>11589.440169622827</v>
          </cell>
          <cell r="AP142">
            <v>0.11966759002770083</v>
          </cell>
          <cell r="AQ142">
            <v>0.84951967648103321</v>
          </cell>
          <cell r="AR142">
            <v>0.10165997236559733</v>
          </cell>
          <cell r="AS142">
            <v>11589.440169622827</v>
          </cell>
          <cell r="AT142">
            <v>0.11966759002770083</v>
          </cell>
          <cell r="AU142">
            <v>0.84951967648103321</v>
          </cell>
          <cell r="AV142">
            <v>0.10165997236559733</v>
          </cell>
          <cell r="AW142">
            <v>11589.440169622827</v>
          </cell>
        </row>
        <row r="143">
          <cell r="A143" t="str">
            <v>Courtyard by Marriott</v>
          </cell>
          <cell r="B143">
            <v>9.1966759002770085E-2</v>
          </cell>
          <cell r="C143">
            <v>1.5534074084224609</v>
          </cell>
          <cell r="D143">
            <v>0.14286184476350611</v>
          </cell>
          <cell r="E143">
            <v>16286.592000000001</v>
          </cell>
          <cell r="F143">
            <v>9.1966759002770085E-2</v>
          </cell>
          <cell r="G143">
            <v>1.5534074084224609</v>
          </cell>
          <cell r="H143">
            <v>0.14286184476350611</v>
          </cell>
          <cell r="I143">
            <v>16286.536026729224</v>
          </cell>
          <cell r="J143">
            <v>9.1966759002770085E-2</v>
          </cell>
          <cell r="K143">
            <v>1.5534074084224609</v>
          </cell>
          <cell r="L143">
            <v>0.14286184476350611</v>
          </cell>
          <cell r="M143">
            <v>16286.536026729224</v>
          </cell>
          <cell r="N143">
            <v>9.1966759002770085E-2</v>
          </cell>
          <cell r="O143">
            <v>1.5534074084224609</v>
          </cell>
          <cell r="P143">
            <v>0.14286184476350611</v>
          </cell>
          <cell r="Q143">
            <v>16286.536026729224</v>
          </cell>
          <cell r="R143">
            <v>9.1966759002770085E-2</v>
          </cell>
          <cell r="S143">
            <v>1.5534074084224609</v>
          </cell>
          <cell r="T143">
            <v>0.14286184476350611</v>
          </cell>
          <cell r="U143">
            <v>16286.536026729224</v>
          </cell>
          <cell r="V143">
            <v>9.1966759002770085E-2</v>
          </cell>
          <cell r="W143">
            <v>1.5534074084224609</v>
          </cell>
          <cell r="X143">
            <v>0.14286184476350611</v>
          </cell>
          <cell r="Y143">
            <v>16286.536026729224</v>
          </cell>
          <cell r="Z143">
            <v>9.1966759002770085E-2</v>
          </cell>
          <cell r="AA143">
            <v>1.5534074084224609</v>
          </cell>
          <cell r="AB143">
            <v>0.14286184476350611</v>
          </cell>
          <cell r="AC143">
            <v>16286.536026729224</v>
          </cell>
          <cell r="AD143">
            <v>9.1966759002770085E-2</v>
          </cell>
          <cell r="AE143">
            <v>1.5534074084224609</v>
          </cell>
          <cell r="AF143">
            <v>0.14286184476350611</v>
          </cell>
          <cell r="AG143">
            <v>16286.536026729224</v>
          </cell>
          <cell r="AH143">
            <v>9.1966759002770085E-2</v>
          </cell>
          <cell r="AI143">
            <v>1.5534074084224609</v>
          </cell>
          <cell r="AJ143">
            <v>0.14286184476350611</v>
          </cell>
          <cell r="AK143">
            <v>16286.536026729224</v>
          </cell>
          <cell r="AL143">
            <v>9.1966759002770085E-2</v>
          </cell>
          <cell r="AM143">
            <v>1.5534074084224609</v>
          </cell>
          <cell r="AN143">
            <v>0.14286184476350611</v>
          </cell>
          <cell r="AO143">
            <v>16286.536026729224</v>
          </cell>
          <cell r="AP143">
            <v>9.1966759002770085E-2</v>
          </cell>
          <cell r="AQ143">
            <v>1.5534074084224609</v>
          </cell>
          <cell r="AR143">
            <v>0.14286184476350611</v>
          </cell>
          <cell r="AS143">
            <v>16286.536026729224</v>
          </cell>
          <cell r="AT143">
            <v>9.1966759002770085E-2</v>
          </cell>
          <cell r="AU143">
            <v>1.5534074084224609</v>
          </cell>
          <cell r="AV143">
            <v>0.14286184476350611</v>
          </cell>
          <cell r="AW143">
            <v>16286.536026729224</v>
          </cell>
        </row>
        <row r="144">
          <cell r="A144" t="str">
            <v>Doubletree Club</v>
          </cell>
          <cell r="B144">
            <v>6.0941828254847646E-2</v>
          </cell>
          <cell r="C144">
            <v>1.0436956025338406</v>
          </cell>
          <cell r="D144">
            <v>6.3604718159957052E-2</v>
          </cell>
          <cell r="E144">
            <v>7251.0899999999983</v>
          </cell>
          <cell r="F144">
            <v>6.0941828254847646E-2</v>
          </cell>
          <cell r="G144">
            <v>1.0436956025338406</v>
          </cell>
          <cell r="H144">
            <v>6.3604718159957052E-2</v>
          </cell>
          <cell r="I144">
            <v>7251.0650796714235</v>
          </cell>
          <cell r="J144">
            <v>6.0941828254847646E-2</v>
          </cell>
          <cell r="K144">
            <v>1.0436956025338406</v>
          </cell>
          <cell r="L144">
            <v>6.3604718159957052E-2</v>
          </cell>
          <cell r="M144">
            <v>7251.0650796714235</v>
          </cell>
          <cell r="N144">
            <v>6.0941828254847646E-2</v>
          </cell>
          <cell r="O144">
            <v>1.0436956025338406</v>
          </cell>
          <cell r="P144">
            <v>6.3604718159957052E-2</v>
          </cell>
          <cell r="Q144">
            <v>7251.0650796714235</v>
          </cell>
          <cell r="R144">
            <v>6.0941828254847646E-2</v>
          </cell>
          <cell r="S144">
            <v>1.0436956025338406</v>
          </cell>
          <cell r="T144">
            <v>6.3604718159957052E-2</v>
          </cell>
          <cell r="U144">
            <v>7251.0650796714235</v>
          </cell>
          <cell r="V144">
            <v>6.0941828254847646E-2</v>
          </cell>
          <cell r="W144">
            <v>1.0436956025338406</v>
          </cell>
          <cell r="X144">
            <v>6.3604718159957052E-2</v>
          </cell>
          <cell r="Y144">
            <v>7251.0650796714235</v>
          </cell>
          <cell r="Z144">
            <v>6.0941828254847646E-2</v>
          </cell>
          <cell r="AA144">
            <v>1.0436956025338406</v>
          </cell>
          <cell r="AB144">
            <v>6.3604718159957052E-2</v>
          </cell>
          <cell r="AC144">
            <v>7251.0650796714235</v>
          </cell>
          <cell r="AD144">
            <v>6.0941828254847646E-2</v>
          </cell>
          <cell r="AE144">
            <v>1.0436956025338406</v>
          </cell>
          <cell r="AF144">
            <v>6.3604718159957052E-2</v>
          </cell>
          <cell r="AG144">
            <v>7251.0650796714235</v>
          </cell>
          <cell r="AH144">
            <v>6.0941828254847646E-2</v>
          </cell>
          <cell r="AI144">
            <v>1.0436956025338406</v>
          </cell>
          <cell r="AJ144">
            <v>6.3604718159957052E-2</v>
          </cell>
          <cell r="AK144">
            <v>7251.0650796714235</v>
          </cell>
          <cell r="AL144">
            <v>6.0941828254847646E-2</v>
          </cell>
          <cell r="AM144">
            <v>1.0436956025338406</v>
          </cell>
          <cell r="AN144">
            <v>6.3604718159957052E-2</v>
          </cell>
          <cell r="AO144">
            <v>7251.0650796714235</v>
          </cell>
          <cell r="AP144">
            <v>6.0941828254847646E-2</v>
          </cell>
          <cell r="AQ144">
            <v>1.0436956025338406</v>
          </cell>
          <cell r="AR144">
            <v>6.3604718159957052E-2</v>
          </cell>
          <cell r="AS144">
            <v>7251.0650796714235</v>
          </cell>
          <cell r="AT144">
            <v>6.0941828254847646E-2</v>
          </cell>
          <cell r="AU144">
            <v>1.0436956025338406</v>
          </cell>
          <cell r="AV144">
            <v>6.3604718159957052E-2</v>
          </cell>
          <cell r="AW144">
            <v>7251.0650796714235</v>
          </cell>
        </row>
        <row r="145">
          <cell r="A145" t="str">
            <v>La Quinta</v>
          </cell>
          <cell r="B145">
            <v>3.9889196675900275E-2</v>
          </cell>
          <cell r="C145">
            <v>0</v>
          </cell>
          <cell r="D145">
            <v>0</v>
          </cell>
          <cell r="E145">
            <v>0</v>
          </cell>
          <cell r="F145">
            <v>3.9889196675900275E-2</v>
          </cell>
          <cell r="G145">
            <v>0</v>
          </cell>
          <cell r="H145">
            <v>0</v>
          </cell>
          <cell r="I145">
            <v>0</v>
          </cell>
          <cell r="J145">
            <v>3.9889196675900275E-2</v>
          </cell>
          <cell r="K145">
            <v>0</v>
          </cell>
          <cell r="L145">
            <v>0</v>
          </cell>
          <cell r="M145">
            <v>0</v>
          </cell>
          <cell r="N145">
            <v>3.9889196675900275E-2</v>
          </cell>
          <cell r="O145">
            <v>0</v>
          </cell>
          <cell r="P145">
            <v>0</v>
          </cell>
          <cell r="Q145">
            <v>0</v>
          </cell>
          <cell r="R145">
            <v>3.9889196675900275E-2</v>
          </cell>
          <cell r="S145">
            <v>0</v>
          </cell>
          <cell r="T145">
            <v>0</v>
          </cell>
          <cell r="U145">
            <v>0</v>
          </cell>
          <cell r="V145">
            <v>3.9889196675900275E-2</v>
          </cell>
          <cell r="W145">
            <v>0</v>
          </cell>
          <cell r="X145">
            <v>0</v>
          </cell>
          <cell r="Y145">
            <v>0</v>
          </cell>
          <cell r="Z145">
            <v>3.9889196675900275E-2</v>
          </cell>
          <cell r="AA145">
            <v>0</v>
          </cell>
          <cell r="AB145">
            <v>0</v>
          </cell>
          <cell r="AC145">
            <v>0</v>
          </cell>
          <cell r="AD145">
            <v>3.9889196675900275E-2</v>
          </cell>
          <cell r="AE145">
            <v>0</v>
          </cell>
          <cell r="AF145">
            <v>0</v>
          </cell>
          <cell r="AG145">
            <v>0</v>
          </cell>
          <cell r="AH145">
            <v>3.9889196675900275E-2</v>
          </cell>
          <cell r="AI145">
            <v>0</v>
          </cell>
          <cell r="AJ145">
            <v>0</v>
          </cell>
          <cell r="AK145">
            <v>0</v>
          </cell>
          <cell r="AL145">
            <v>3.9889196675900275E-2</v>
          </cell>
          <cell r="AM145">
            <v>0</v>
          </cell>
          <cell r="AN145">
            <v>0</v>
          </cell>
          <cell r="AO145">
            <v>0</v>
          </cell>
          <cell r="AP145">
            <v>3.9889196675900275E-2</v>
          </cell>
          <cell r="AQ145">
            <v>0</v>
          </cell>
          <cell r="AR145">
            <v>0</v>
          </cell>
          <cell r="AS145">
            <v>0</v>
          </cell>
          <cell r="AT145">
            <v>3.9889196675900275E-2</v>
          </cell>
          <cell r="AU145">
            <v>0</v>
          </cell>
          <cell r="AV145">
            <v>0</v>
          </cell>
          <cell r="AW145">
            <v>0</v>
          </cell>
        </row>
        <row r="146">
          <cell r="A146" t="str">
            <v>Comp8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</row>
        <row r="147">
          <cell r="A147" t="str">
            <v>Comp9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</row>
        <row r="148">
          <cell r="A148" t="str">
            <v>Comp10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</row>
        <row r="149">
          <cell r="A149" t="str">
            <v>Comp11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</row>
        <row r="150">
          <cell r="A150" t="str">
            <v>Comp12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</row>
        <row r="151">
          <cell r="A151" t="str">
            <v>Comp13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</row>
        <row r="152">
          <cell r="A152" t="str">
            <v>Comp14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</row>
        <row r="153">
          <cell r="A153" t="str">
            <v>Comp15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</row>
        <row r="154">
          <cell r="A154" t="str">
            <v>Comp16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</row>
        <row r="155">
          <cell r="A155" t="str">
            <v>Comp17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</row>
        <row r="156">
          <cell r="A156" t="str">
            <v>Comp18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</row>
        <row r="157">
          <cell r="A157" t="str">
            <v>Comp19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</row>
        <row r="158">
          <cell r="A158" t="str">
            <v>Comp20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</row>
        <row r="159">
          <cell r="A159" t="str">
            <v>Comp21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</row>
        <row r="160">
          <cell r="A160" t="str">
            <v>Comp22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</row>
        <row r="161">
          <cell r="A161" t="str">
            <v>Comp23</v>
          </cell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</row>
        <row r="162">
          <cell r="A162" t="str">
            <v>Comp24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</row>
        <row r="163">
          <cell r="A163" t="str">
            <v>Comp25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</row>
        <row r="164">
          <cell r="A164" t="str">
            <v>Addition/Deletion 1</v>
          </cell>
          <cell r="B164">
            <v>0</v>
          </cell>
          <cell r="C164">
            <v>1</v>
          </cell>
          <cell r="D164">
            <v>0</v>
          </cell>
          <cell r="E164">
            <v>0</v>
          </cell>
          <cell r="F164">
            <v>0</v>
          </cell>
          <cell r="G164">
            <v>1</v>
          </cell>
          <cell r="H164">
            <v>0</v>
          </cell>
          <cell r="I164">
            <v>0</v>
          </cell>
          <cell r="J164">
            <v>0</v>
          </cell>
          <cell r="K164">
            <v>1</v>
          </cell>
          <cell r="L164">
            <v>0</v>
          </cell>
          <cell r="M164">
            <v>0</v>
          </cell>
          <cell r="N164">
            <v>0</v>
          </cell>
          <cell r="O164">
            <v>1</v>
          </cell>
          <cell r="P164">
            <v>0</v>
          </cell>
          <cell r="Q164">
            <v>0</v>
          </cell>
          <cell r="R164">
            <v>0</v>
          </cell>
          <cell r="S164">
            <v>1</v>
          </cell>
          <cell r="T164">
            <v>0</v>
          </cell>
          <cell r="U164">
            <v>0</v>
          </cell>
          <cell r="V164">
            <v>0</v>
          </cell>
          <cell r="W164">
            <v>1</v>
          </cell>
          <cell r="X164">
            <v>0</v>
          </cell>
          <cell r="Y164">
            <v>0</v>
          </cell>
          <cell r="Z164">
            <v>0</v>
          </cell>
          <cell r="AA164">
            <v>1</v>
          </cell>
          <cell r="AB164">
            <v>0</v>
          </cell>
          <cell r="AC164">
            <v>0</v>
          </cell>
          <cell r="AD164">
            <v>0</v>
          </cell>
          <cell r="AE164">
            <v>1</v>
          </cell>
          <cell r="AF164">
            <v>0</v>
          </cell>
          <cell r="AG164">
            <v>0</v>
          </cell>
          <cell r="AH164">
            <v>0</v>
          </cell>
          <cell r="AI164">
            <v>1</v>
          </cell>
          <cell r="AJ164">
            <v>0</v>
          </cell>
          <cell r="AK164">
            <v>0</v>
          </cell>
          <cell r="AL164">
            <v>0</v>
          </cell>
          <cell r="AM164">
            <v>1</v>
          </cell>
          <cell r="AN164">
            <v>0</v>
          </cell>
          <cell r="AO164">
            <v>0</v>
          </cell>
          <cell r="AP164">
            <v>0</v>
          </cell>
          <cell r="AQ164">
            <v>1</v>
          </cell>
          <cell r="AR164">
            <v>0</v>
          </cell>
          <cell r="AS164">
            <v>0</v>
          </cell>
          <cell r="AT164">
            <v>0</v>
          </cell>
          <cell r="AU164">
            <v>1</v>
          </cell>
          <cell r="AV164">
            <v>0</v>
          </cell>
          <cell r="AW164">
            <v>0</v>
          </cell>
        </row>
        <row r="165">
          <cell r="A165" t="str">
            <v>Addition/Deletion 2</v>
          </cell>
          <cell r="B165">
            <v>0</v>
          </cell>
          <cell r="C165">
            <v>1</v>
          </cell>
          <cell r="D165">
            <v>0</v>
          </cell>
          <cell r="E165">
            <v>0</v>
          </cell>
          <cell r="F165">
            <v>0</v>
          </cell>
          <cell r="G165">
            <v>1</v>
          </cell>
          <cell r="H165">
            <v>0</v>
          </cell>
          <cell r="I165">
            <v>0</v>
          </cell>
          <cell r="J165">
            <v>0</v>
          </cell>
          <cell r="K165">
            <v>1</v>
          </cell>
          <cell r="L165">
            <v>0</v>
          </cell>
          <cell r="M165">
            <v>0</v>
          </cell>
          <cell r="N165">
            <v>0</v>
          </cell>
          <cell r="O165">
            <v>1</v>
          </cell>
          <cell r="P165">
            <v>0</v>
          </cell>
          <cell r="Q165">
            <v>0</v>
          </cell>
          <cell r="R165">
            <v>0</v>
          </cell>
          <cell r="S165">
            <v>1</v>
          </cell>
          <cell r="T165">
            <v>0</v>
          </cell>
          <cell r="U165">
            <v>0</v>
          </cell>
          <cell r="V165">
            <v>0</v>
          </cell>
          <cell r="W165">
            <v>1</v>
          </cell>
          <cell r="X165">
            <v>0</v>
          </cell>
          <cell r="Y165">
            <v>0</v>
          </cell>
          <cell r="Z165">
            <v>0</v>
          </cell>
          <cell r="AA165">
            <v>1</v>
          </cell>
          <cell r="AB165">
            <v>0</v>
          </cell>
          <cell r="AC165">
            <v>0</v>
          </cell>
          <cell r="AD165">
            <v>0</v>
          </cell>
          <cell r="AE165">
            <v>1</v>
          </cell>
          <cell r="AF165">
            <v>0</v>
          </cell>
          <cell r="AG165">
            <v>0</v>
          </cell>
          <cell r="AH165">
            <v>0</v>
          </cell>
          <cell r="AI165">
            <v>1</v>
          </cell>
          <cell r="AJ165">
            <v>0</v>
          </cell>
          <cell r="AK165">
            <v>0</v>
          </cell>
          <cell r="AL165">
            <v>0</v>
          </cell>
          <cell r="AM165">
            <v>1</v>
          </cell>
          <cell r="AN165">
            <v>0</v>
          </cell>
          <cell r="AO165">
            <v>0</v>
          </cell>
          <cell r="AP165">
            <v>0</v>
          </cell>
          <cell r="AQ165">
            <v>1</v>
          </cell>
          <cell r="AR165">
            <v>0</v>
          </cell>
          <cell r="AS165">
            <v>0</v>
          </cell>
          <cell r="AT165">
            <v>0</v>
          </cell>
          <cell r="AU165">
            <v>1</v>
          </cell>
          <cell r="AV165">
            <v>0</v>
          </cell>
          <cell r="AW165">
            <v>0</v>
          </cell>
        </row>
        <row r="166">
          <cell r="A166" t="str">
            <v>Addition/Deletion 3</v>
          </cell>
          <cell r="B166">
            <v>0</v>
          </cell>
          <cell r="C166">
            <v>1</v>
          </cell>
          <cell r="D166">
            <v>0</v>
          </cell>
          <cell r="E166">
            <v>0</v>
          </cell>
          <cell r="F166">
            <v>0</v>
          </cell>
          <cell r="G166">
            <v>1</v>
          </cell>
          <cell r="H166">
            <v>0</v>
          </cell>
          <cell r="I166">
            <v>0</v>
          </cell>
          <cell r="J166">
            <v>0</v>
          </cell>
          <cell r="K166">
            <v>1</v>
          </cell>
          <cell r="L166">
            <v>0</v>
          </cell>
          <cell r="M166">
            <v>0</v>
          </cell>
          <cell r="N166">
            <v>0</v>
          </cell>
          <cell r="O166">
            <v>1</v>
          </cell>
          <cell r="P166">
            <v>0</v>
          </cell>
          <cell r="Q166">
            <v>0</v>
          </cell>
          <cell r="R166">
            <v>0</v>
          </cell>
          <cell r="S166">
            <v>1</v>
          </cell>
          <cell r="T166">
            <v>0</v>
          </cell>
          <cell r="U166">
            <v>0</v>
          </cell>
          <cell r="V166">
            <v>0</v>
          </cell>
          <cell r="W166">
            <v>1</v>
          </cell>
          <cell r="X166">
            <v>0</v>
          </cell>
          <cell r="Y166">
            <v>0</v>
          </cell>
          <cell r="Z166">
            <v>0</v>
          </cell>
          <cell r="AA166">
            <v>1</v>
          </cell>
          <cell r="AB166">
            <v>0</v>
          </cell>
          <cell r="AC166">
            <v>0</v>
          </cell>
          <cell r="AD166">
            <v>0</v>
          </cell>
          <cell r="AE166">
            <v>1</v>
          </cell>
          <cell r="AF166">
            <v>0</v>
          </cell>
          <cell r="AG166">
            <v>0</v>
          </cell>
          <cell r="AH166">
            <v>0</v>
          </cell>
          <cell r="AI166">
            <v>1</v>
          </cell>
          <cell r="AJ166">
            <v>0</v>
          </cell>
          <cell r="AK166">
            <v>0</v>
          </cell>
          <cell r="AL166">
            <v>0</v>
          </cell>
          <cell r="AM166">
            <v>1</v>
          </cell>
          <cell r="AN166">
            <v>0</v>
          </cell>
          <cell r="AO166">
            <v>0</v>
          </cell>
          <cell r="AP166">
            <v>0</v>
          </cell>
          <cell r="AQ166">
            <v>1</v>
          </cell>
          <cell r="AR166">
            <v>0</v>
          </cell>
          <cell r="AS166">
            <v>0</v>
          </cell>
          <cell r="AT166">
            <v>0</v>
          </cell>
          <cell r="AU166">
            <v>1</v>
          </cell>
          <cell r="AV166">
            <v>0</v>
          </cell>
          <cell r="AW166">
            <v>0</v>
          </cell>
        </row>
        <row r="167">
          <cell r="A167" t="str">
            <v>Addition/Deletion 4</v>
          </cell>
          <cell r="B167">
            <v>0</v>
          </cell>
          <cell r="C167">
            <v>1</v>
          </cell>
          <cell r="D167">
            <v>0</v>
          </cell>
          <cell r="E167">
            <v>0</v>
          </cell>
          <cell r="F167">
            <v>0</v>
          </cell>
          <cell r="G167">
            <v>1</v>
          </cell>
          <cell r="H167">
            <v>0</v>
          </cell>
          <cell r="I167">
            <v>0</v>
          </cell>
          <cell r="J167">
            <v>0</v>
          </cell>
          <cell r="K167">
            <v>1</v>
          </cell>
          <cell r="L167">
            <v>0</v>
          </cell>
          <cell r="M167">
            <v>0</v>
          </cell>
          <cell r="N167">
            <v>0</v>
          </cell>
          <cell r="O167">
            <v>1</v>
          </cell>
          <cell r="P167">
            <v>0</v>
          </cell>
          <cell r="Q167">
            <v>0</v>
          </cell>
          <cell r="R167">
            <v>0</v>
          </cell>
          <cell r="S167">
            <v>1</v>
          </cell>
          <cell r="T167">
            <v>0</v>
          </cell>
          <cell r="U167">
            <v>0</v>
          </cell>
          <cell r="V167">
            <v>0</v>
          </cell>
          <cell r="W167">
            <v>1</v>
          </cell>
          <cell r="X167">
            <v>0</v>
          </cell>
          <cell r="Y167">
            <v>0</v>
          </cell>
          <cell r="Z167">
            <v>0</v>
          </cell>
          <cell r="AA167">
            <v>1</v>
          </cell>
          <cell r="AB167">
            <v>0</v>
          </cell>
          <cell r="AC167">
            <v>0</v>
          </cell>
          <cell r="AD167">
            <v>0</v>
          </cell>
          <cell r="AE167">
            <v>1</v>
          </cell>
          <cell r="AF167">
            <v>0</v>
          </cell>
          <cell r="AG167">
            <v>0</v>
          </cell>
          <cell r="AH167">
            <v>0</v>
          </cell>
          <cell r="AI167">
            <v>1</v>
          </cell>
          <cell r="AJ167">
            <v>0</v>
          </cell>
          <cell r="AK167">
            <v>0</v>
          </cell>
          <cell r="AL167">
            <v>0</v>
          </cell>
          <cell r="AM167">
            <v>1</v>
          </cell>
          <cell r="AN167">
            <v>0</v>
          </cell>
          <cell r="AO167">
            <v>0</v>
          </cell>
          <cell r="AP167">
            <v>0</v>
          </cell>
          <cell r="AQ167">
            <v>1</v>
          </cell>
          <cell r="AR167">
            <v>0</v>
          </cell>
          <cell r="AS167">
            <v>0</v>
          </cell>
          <cell r="AT167">
            <v>0</v>
          </cell>
          <cell r="AU167">
            <v>1</v>
          </cell>
          <cell r="AV167">
            <v>0</v>
          </cell>
          <cell r="AW167">
            <v>0</v>
          </cell>
        </row>
        <row r="168">
          <cell r="A168" t="str">
            <v>Addition/Deletion 5</v>
          </cell>
          <cell r="B168">
            <v>0</v>
          </cell>
          <cell r="C168">
            <v>1</v>
          </cell>
          <cell r="D168">
            <v>0</v>
          </cell>
          <cell r="E168">
            <v>0</v>
          </cell>
          <cell r="F168">
            <v>0</v>
          </cell>
          <cell r="G168">
            <v>1</v>
          </cell>
          <cell r="H168">
            <v>0</v>
          </cell>
          <cell r="I168">
            <v>0</v>
          </cell>
          <cell r="J168">
            <v>0</v>
          </cell>
          <cell r="K168">
            <v>1</v>
          </cell>
          <cell r="L168">
            <v>0</v>
          </cell>
          <cell r="M168">
            <v>0</v>
          </cell>
          <cell r="N168">
            <v>0</v>
          </cell>
          <cell r="O168">
            <v>1</v>
          </cell>
          <cell r="P168">
            <v>0</v>
          </cell>
          <cell r="Q168">
            <v>0</v>
          </cell>
          <cell r="R168">
            <v>0</v>
          </cell>
          <cell r="S168">
            <v>1</v>
          </cell>
          <cell r="T168">
            <v>0</v>
          </cell>
          <cell r="U168">
            <v>0</v>
          </cell>
          <cell r="V168">
            <v>0</v>
          </cell>
          <cell r="W168">
            <v>1</v>
          </cell>
          <cell r="X168">
            <v>0</v>
          </cell>
          <cell r="Y168">
            <v>0</v>
          </cell>
          <cell r="Z168">
            <v>0</v>
          </cell>
          <cell r="AA168">
            <v>1</v>
          </cell>
          <cell r="AB168">
            <v>0</v>
          </cell>
          <cell r="AC168">
            <v>0</v>
          </cell>
          <cell r="AD168">
            <v>0</v>
          </cell>
          <cell r="AE168">
            <v>1</v>
          </cell>
          <cell r="AF168">
            <v>0</v>
          </cell>
          <cell r="AG168">
            <v>0</v>
          </cell>
          <cell r="AH168">
            <v>0</v>
          </cell>
          <cell r="AI168">
            <v>1</v>
          </cell>
          <cell r="AJ168">
            <v>0</v>
          </cell>
          <cell r="AK168">
            <v>0</v>
          </cell>
          <cell r="AL168">
            <v>0</v>
          </cell>
          <cell r="AM168">
            <v>1</v>
          </cell>
          <cell r="AN168">
            <v>0</v>
          </cell>
          <cell r="AO168">
            <v>0</v>
          </cell>
          <cell r="AP168">
            <v>0</v>
          </cell>
          <cell r="AQ168">
            <v>1</v>
          </cell>
          <cell r="AR168">
            <v>0</v>
          </cell>
          <cell r="AS168">
            <v>0</v>
          </cell>
          <cell r="AT168">
            <v>0</v>
          </cell>
          <cell r="AU168">
            <v>1</v>
          </cell>
          <cell r="AV168">
            <v>0</v>
          </cell>
          <cell r="AW168">
            <v>0</v>
          </cell>
        </row>
        <row r="169">
          <cell r="A169" t="str">
            <v>Total</v>
          </cell>
          <cell r="B169">
            <v>1</v>
          </cell>
          <cell r="C169">
            <v>0</v>
          </cell>
          <cell r="D169">
            <v>1</v>
          </cell>
          <cell r="E169">
            <v>114002.3918</v>
          </cell>
          <cell r="F169">
            <v>1</v>
          </cell>
          <cell r="G169">
            <v>0</v>
          </cell>
          <cell r="H169">
            <v>1</v>
          </cell>
          <cell r="I169">
            <v>114002</v>
          </cell>
          <cell r="J169">
            <v>1</v>
          </cell>
          <cell r="K169">
            <v>0</v>
          </cell>
          <cell r="L169">
            <v>1</v>
          </cell>
          <cell r="M169">
            <v>114002</v>
          </cell>
          <cell r="N169">
            <v>1</v>
          </cell>
          <cell r="O169">
            <v>0</v>
          </cell>
          <cell r="P169">
            <v>1</v>
          </cell>
          <cell r="Q169">
            <v>114002</v>
          </cell>
          <cell r="R169">
            <v>1</v>
          </cell>
          <cell r="S169">
            <v>0</v>
          </cell>
          <cell r="T169">
            <v>1</v>
          </cell>
          <cell r="U169">
            <v>114002</v>
          </cell>
          <cell r="V169">
            <v>1</v>
          </cell>
          <cell r="W169">
            <v>0</v>
          </cell>
          <cell r="X169">
            <v>1</v>
          </cell>
          <cell r="Y169">
            <v>114002</v>
          </cell>
          <cell r="Z169">
            <v>1</v>
          </cell>
          <cell r="AA169">
            <v>0</v>
          </cell>
          <cell r="AB169">
            <v>1</v>
          </cell>
          <cell r="AC169">
            <v>114002</v>
          </cell>
          <cell r="AD169">
            <v>1</v>
          </cell>
          <cell r="AE169">
            <v>0</v>
          </cell>
          <cell r="AF169">
            <v>1</v>
          </cell>
          <cell r="AG169">
            <v>114002</v>
          </cell>
          <cell r="AH169">
            <v>1</v>
          </cell>
          <cell r="AI169">
            <v>0</v>
          </cell>
          <cell r="AJ169">
            <v>1</v>
          </cell>
          <cell r="AK169">
            <v>114002</v>
          </cell>
          <cell r="AL169">
            <v>1</v>
          </cell>
          <cell r="AM169">
            <v>0</v>
          </cell>
          <cell r="AN169">
            <v>1</v>
          </cell>
          <cell r="AO169">
            <v>114002</v>
          </cell>
          <cell r="AP169">
            <v>1</v>
          </cell>
          <cell r="AQ169">
            <v>0</v>
          </cell>
          <cell r="AR169">
            <v>1</v>
          </cell>
          <cell r="AS169">
            <v>114002</v>
          </cell>
          <cell r="AT169">
            <v>1</v>
          </cell>
          <cell r="AU169">
            <v>0</v>
          </cell>
          <cell r="AV169">
            <v>1</v>
          </cell>
          <cell r="AW169">
            <v>114002</v>
          </cell>
        </row>
        <row r="172">
          <cell r="A172" t="str">
            <v>Contracted</v>
          </cell>
          <cell r="B172" t="str">
            <v>2002(Historical)</v>
          </cell>
          <cell r="C172">
            <v>0</v>
          </cell>
          <cell r="D172">
            <v>0</v>
          </cell>
          <cell r="E172">
            <v>0</v>
          </cell>
          <cell r="F172">
            <v>2004</v>
          </cell>
          <cell r="G172">
            <v>0</v>
          </cell>
          <cell r="H172">
            <v>0</v>
          </cell>
          <cell r="I172">
            <v>0</v>
          </cell>
          <cell r="J172">
            <v>2005</v>
          </cell>
          <cell r="K172">
            <v>0</v>
          </cell>
          <cell r="L172">
            <v>0</v>
          </cell>
          <cell r="M172">
            <v>0</v>
          </cell>
          <cell r="N172">
            <v>2006</v>
          </cell>
          <cell r="O172">
            <v>0</v>
          </cell>
          <cell r="P172">
            <v>0</v>
          </cell>
          <cell r="Q172">
            <v>0</v>
          </cell>
          <cell r="R172">
            <v>2007</v>
          </cell>
          <cell r="S172">
            <v>0</v>
          </cell>
          <cell r="T172">
            <v>0</v>
          </cell>
          <cell r="U172">
            <v>0</v>
          </cell>
          <cell r="V172">
            <v>2008</v>
          </cell>
          <cell r="W172">
            <v>0</v>
          </cell>
          <cell r="X172">
            <v>0</v>
          </cell>
          <cell r="Y172">
            <v>0</v>
          </cell>
          <cell r="Z172">
            <v>2009</v>
          </cell>
          <cell r="AA172">
            <v>0</v>
          </cell>
          <cell r="AB172">
            <v>0</v>
          </cell>
          <cell r="AC172">
            <v>0</v>
          </cell>
          <cell r="AD172">
            <v>2010</v>
          </cell>
          <cell r="AE172">
            <v>0</v>
          </cell>
          <cell r="AF172">
            <v>0</v>
          </cell>
          <cell r="AG172">
            <v>0</v>
          </cell>
          <cell r="AH172">
            <v>2011</v>
          </cell>
          <cell r="AI172">
            <v>0</v>
          </cell>
          <cell r="AJ172">
            <v>0</v>
          </cell>
          <cell r="AK172">
            <v>0</v>
          </cell>
          <cell r="AL172">
            <v>2012</v>
          </cell>
          <cell r="AM172">
            <v>0</v>
          </cell>
          <cell r="AN172">
            <v>0</v>
          </cell>
          <cell r="AO172">
            <v>0</v>
          </cell>
          <cell r="AP172">
            <v>2013</v>
          </cell>
          <cell r="AQ172">
            <v>0</v>
          </cell>
          <cell r="AR172">
            <v>0</v>
          </cell>
          <cell r="AS172">
            <v>0</v>
          </cell>
          <cell r="AT172">
            <v>2014</v>
          </cell>
        </row>
        <row r="173">
          <cell r="A173" t="str">
            <v>Property</v>
          </cell>
          <cell r="B173" t="str">
            <v>Fair Share</v>
          </cell>
          <cell r="C173" t="str">
            <v>Penetration</v>
          </cell>
          <cell r="D173" t="str">
            <v>Mkt. Share</v>
          </cell>
          <cell r="E173" t="str">
            <v>Rmnights</v>
          </cell>
          <cell r="F173" t="str">
            <v>Fair Share</v>
          </cell>
          <cell r="G173" t="str">
            <v>Penetration</v>
          </cell>
          <cell r="H173" t="str">
            <v>Mkt. Share</v>
          </cell>
          <cell r="I173" t="str">
            <v>Rmnights</v>
          </cell>
          <cell r="J173" t="str">
            <v>Fair Share</v>
          </cell>
          <cell r="K173" t="str">
            <v>Penetration</v>
          </cell>
          <cell r="L173" t="str">
            <v>Mkt. Share</v>
          </cell>
          <cell r="M173" t="str">
            <v>Rmnights</v>
          </cell>
          <cell r="N173" t="str">
            <v>Fair Share</v>
          </cell>
          <cell r="O173" t="str">
            <v>Penetration</v>
          </cell>
          <cell r="P173" t="str">
            <v>Mkt. Share</v>
          </cell>
          <cell r="Q173" t="str">
            <v>Rmnights</v>
          </cell>
          <cell r="R173" t="str">
            <v>Fair Share</v>
          </cell>
          <cell r="S173" t="str">
            <v>Penetration</v>
          </cell>
          <cell r="T173" t="str">
            <v>Mkt. Share</v>
          </cell>
          <cell r="U173" t="str">
            <v>Rmnights</v>
          </cell>
          <cell r="V173" t="str">
            <v>Fair Share</v>
          </cell>
          <cell r="W173" t="str">
            <v>Penetration</v>
          </cell>
          <cell r="X173" t="str">
            <v>Mkt. Share</v>
          </cell>
          <cell r="Y173" t="str">
            <v>Rmnights</v>
          </cell>
          <cell r="Z173" t="str">
            <v>Fair Share</v>
          </cell>
          <cell r="AA173" t="str">
            <v>Penetration</v>
          </cell>
          <cell r="AB173" t="str">
            <v>Mkt. Share</v>
          </cell>
          <cell r="AC173" t="str">
            <v>Rmnights</v>
          </cell>
          <cell r="AD173" t="str">
            <v>Fair Share</v>
          </cell>
          <cell r="AE173" t="str">
            <v>Penetration</v>
          </cell>
          <cell r="AF173" t="str">
            <v>Mkt. Share</v>
          </cell>
          <cell r="AG173" t="str">
            <v>Rmnights</v>
          </cell>
          <cell r="AH173" t="str">
            <v>Fair Share</v>
          </cell>
          <cell r="AI173" t="str">
            <v>Penetration</v>
          </cell>
          <cell r="AJ173" t="str">
            <v>Mkt. Share</v>
          </cell>
          <cell r="AK173" t="str">
            <v>Rmnights</v>
          </cell>
          <cell r="AL173" t="str">
            <v>Fair Share</v>
          </cell>
          <cell r="AM173" t="str">
            <v>Penetration</v>
          </cell>
          <cell r="AN173" t="str">
            <v>Mkt. Share</v>
          </cell>
          <cell r="AO173" t="str">
            <v>Rmnights</v>
          </cell>
          <cell r="AP173" t="str">
            <v>Fair Share</v>
          </cell>
          <cell r="AQ173" t="str">
            <v>Penetration</v>
          </cell>
          <cell r="AR173" t="str">
            <v>Mkt. Share</v>
          </cell>
          <cell r="AS173" t="str">
            <v>Rmnights</v>
          </cell>
          <cell r="AT173" t="str">
            <v>Fair Share</v>
          </cell>
          <cell r="AU173" t="str">
            <v>Penetration</v>
          </cell>
          <cell r="AV173" t="str">
            <v>Mkt. Share</v>
          </cell>
          <cell r="AW173" t="str">
            <v>Rmnights</v>
          </cell>
        </row>
        <row r="174">
          <cell r="A174" t="str">
            <v>Sheraton JFK</v>
          </cell>
          <cell r="B174">
            <v>0.10193905817174516</v>
          </cell>
          <cell r="C174">
            <v>0.70757725568260654</v>
          </cell>
          <cell r="D174">
            <v>7.2129759028033022E-2</v>
          </cell>
          <cell r="E174">
            <v>5928.2132000000001</v>
          </cell>
          <cell r="F174">
            <v>0.10193905817174516</v>
          </cell>
          <cell r="G174">
            <v>0.70757725568260654</v>
          </cell>
          <cell r="H174">
            <v>7.2129759028033022E-2</v>
          </cell>
          <cell r="I174">
            <v>5928.2006349959784</v>
          </cell>
          <cell r="J174">
            <v>0.10193905817174516</v>
          </cell>
          <cell r="K174">
            <v>0.70757725568260654</v>
          </cell>
          <cell r="L174">
            <v>7.2129759028033022E-2</v>
          </cell>
          <cell r="M174">
            <v>5928.2006349959784</v>
          </cell>
          <cell r="N174">
            <v>0.10193905817174516</v>
          </cell>
          <cell r="O174">
            <v>0.70757725568260654</v>
          </cell>
          <cell r="P174">
            <v>7.2129759028033022E-2</v>
          </cell>
          <cell r="Q174">
            <v>5928.2006349959784</v>
          </cell>
          <cell r="R174">
            <v>0.10193905817174516</v>
          </cell>
          <cell r="S174">
            <v>0.70757725568260654</v>
          </cell>
          <cell r="T174">
            <v>7.2129759028033022E-2</v>
          </cell>
          <cell r="U174">
            <v>5928.2006349959784</v>
          </cell>
          <cell r="V174">
            <v>0.10193905817174516</v>
          </cell>
          <cell r="W174">
            <v>0.70757725568260654</v>
          </cell>
          <cell r="X174">
            <v>7.2129759028033022E-2</v>
          </cell>
          <cell r="Y174">
            <v>5928.2006349959784</v>
          </cell>
          <cell r="Z174">
            <v>0.10193905817174516</v>
          </cell>
          <cell r="AA174">
            <v>0.70757725568260654</v>
          </cell>
          <cell r="AB174">
            <v>7.2129759028033022E-2</v>
          </cell>
          <cell r="AC174">
            <v>5928.2006349959784</v>
          </cell>
          <cell r="AD174">
            <v>0.10193905817174516</v>
          </cell>
          <cell r="AE174">
            <v>0.70757725568260654</v>
          </cell>
          <cell r="AF174">
            <v>7.2129759028033022E-2</v>
          </cell>
          <cell r="AG174">
            <v>5928.2006349959784</v>
          </cell>
          <cell r="AH174">
            <v>0.10193905817174516</v>
          </cell>
          <cell r="AI174">
            <v>0.70757725568260654</v>
          </cell>
          <cell r="AJ174">
            <v>7.2129759028033022E-2</v>
          </cell>
          <cell r="AK174">
            <v>5928.2006349959784</v>
          </cell>
          <cell r="AL174">
            <v>0.10193905817174516</v>
          </cell>
          <cell r="AM174">
            <v>0.70757725568260654</v>
          </cell>
          <cell r="AN174">
            <v>7.2129759028033022E-2</v>
          </cell>
          <cell r="AO174">
            <v>5928.2006349959784</v>
          </cell>
          <cell r="AP174">
            <v>0.10193905817174516</v>
          </cell>
          <cell r="AQ174">
            <v>0.70757725568260654</v>
          </cell>
          <cell r="AR174">
            <v>7.2129759028033022E-2</v>
          </cell>
          <cell r="AS174">
            <v>5928.2006349959784</v>
          </cell>
          <cell r="AT174">
            <v>0.10193905817174516</v>
          </cell>
          <cell r="AU174">
            <v>0.70757725568260654</v>
          </cell>
          <cell r="AV174">
            <v>7.2129759028033022E-2</v>
          </cell>
          <cell r="AW174">
            <v>5928.2006349959784</v>
          </cell>
        </row>
        <row r="175">
          <cell r="A175" t="str">
            <v>Radisson JFK</v>
          </cell>
          <cell r="B175">
            <v>0.21385041551246536</v>
          </cell>
          <cell r="C175">
            <v>1.2296629774749275</v>
          </cell>
          <cell r="D175">
            <v>0.26296393867330858</v>
          </cell>
          <cell r="E175">
            <v>21612.526000000002</v>
          </cell>
          <cell r="F175">
            <v>0.21385041551246536</v>
          </cell>
          <cell r="G175">
            <v>1.2296629774749275</v>
          </cell>
          <cell r="H175">
            <v>0.26296393867330858</v>
          </cell>
          <cell r="I175">
            <v>21612.480191681887</v>
          </cell>
          <cell r="J175">
            <v>0.21385041551246536</v>
          </cell>
          <cell r="K175">
            <v>1.2296629774749275</v>
          </cell>
          <cell r="L175">
            <v>0.26296393867330858</v>
          </cell>
          <cell r="M175">
            <v>21612.480191681887</v>
          </cell>
          <cell r="N175">
            <v>0.21385041551246536</v>
          </cell>
          <cell r="O175">
            <v>1.2296629774749275</v>
          </cell>
          <cell r="P175">
            <v>0.26296393867330858</v>
          </cell>
          <cell r="Q175">
            <v>21612.480191681887</v>
          </cell>
          <cell r="R175">
            <v>0.21385041551246536</v>
          </cell>
          <cell r="S175">
            <v>1.2296629774749275</v>
          </cell>
          <cell r="T175">
            <v>0.26296393867330858</v>
          </cell>
          <cell r="U175">
            <v>21612.480191681887</v>
          </cell>
          <cell r="V175">
            <v>0.21385041551246536</v>
          </cell>
          <cell r="W175">
            <v>1.2296629774749275</v>
          </cell>
          <cell r="X175">
            <v>0.26296393867330858</v>
          </cell>
          <cell r="Y175">
            <v>21612.480191681887</v>
          </cell>
          <cell r="Z175">
            <v>0.21385041551246536</v>
          </cell>
          <cell r="AA175">
            <v>1.2296629774749275</v>
          </cell>
          <cell r="AB175">
            <v>0.26296393867330858</v>
          </cell>
          <cell r="AC175">
            <v>21612.480191681887</v>
          </cell>
          <cell r="AD175">
            <v>0.21385041551246536</v>
          </cell>
          <cell r="AE175">
            <v>1.2296629774749275</v>
          </cell>
          <cell r="AF175">
            <v>0.26296393867330858</v>
          </cell>
          <cell r="AG175">
            <v>21612.480191681887</v>
          </cell>
          <cell r="AH175">
            <v>0.21385041551246536</v>
          </cell>
          <cell r="AI175">
            <v>1.2296629774749275</v>
          </cell>
          <cell r="AJ175">
            <v>0.26296393867330858</v>
          </cell>
          <cell r="AK175">
            <v>21612.480191681887</v>
          </cell>
          <cell r="AL175">
            <v>0.21385041551246536</v>
          </cell>
          <cell r="AM175">
            <v>1.2296629774749275</v>
          </cell>
          <cell r="AN175">
            <v>0.26296393867330858</v>
          </cell>
          <cell r="AO175">
            <v>21612.480191681887</v>
          </cell>
          <cell r="AP175">
            <v>0.21385041551246536</v>
          </cell>
          <cell r="AQ175">
            <v>1.2296629774749275</v>
          </cell>
          <cell r="AR175">
            <v>0.26296393867330858</v>
          </cell>
          <cell r="AS175">
            <v>21612.480191681887</v>
          </cell>
          <cell r="AT175">
            <v>0.21385041551246536</v>
          </cell>
          <cell r="AU175">
            <v>1.2296629774749275</v>
          </cell>
          <cell r="AV175">
            <v>0.26296393867330858</v>
          </cell>
          <cell r="AW175">
            <v>21612.480191681887</v>
          </cell>
        </row>
        <row r="176">
          <cell r="A176" t="str">
            <v>Holiday Inn</v>
          </cell>
          <cell r="B176">
            <v>0.1994459833795014</v>
          </cell>
          <cell r="C176">
            <v>1.904614885580461</v>
          </cell>
          <cell r="D176">
            <v>0.3798677888138316</v>
          </cell>
          <cell r="E176">
            <v>31220.639999999999</v>
          </cell>
          <cell r="F176">
            <v>0.1994459833795014</v>
          </cell>
          <cell r="G176">
            <v>1.904614885580461</v>
          </cell>
          <cell r="H176">
            <v>0.3798677888138316</v>
          </cell>
          <cell r="I176">
            <v>31220.573827031192</v>
          </cell>
          <cell r="J176">
            <v>0.1994459833795014</v>
          </cell>
          <cell r="K176">
            <v>1.904614885580461</v>
          </cell>
          <cell r="L176">
            <v>0.3798677888138316</v>
          </cell>
          <cell r="M176">
            <v>31220.573827031192</v>
          </cell>
          <cell r="N176">
            <v>0.1994459833795014</v>
          </cell>
          <cell r="O176">
            <v>1.904614885580461</v>
          </cell>
          <cell r="P176">
            <v>0.3798677888138316</v>
          </cell>
          <cell r="Q176">
            <v>31220.573827031192</v>
          </cell>
          <cell r="R176">
            <v>0.1994459833795014</v>
          </cell>
          <cell r="S176">
            <v>1.904614885580461</v>
          </cell>
          <cell r="T176">
            <v>0.3798677888138316</v>
          </cell>
          <cell r="U176">
            <v>31220.573827031192</v>
          </cell>
          <cell r="V176">
            <v>0.1994459833795014</v>
          </cell>
          <cell r="W176">
            <v>1.904614885580461</v>
          </cell>
          <cell r="X176">
            <v>0.3798677888138316</v>
          </cell>
          <cell r="Y176">
            <v>31220.573827031192</v>
          </cell>
          <cell r="Z176">
            <v>0.1994459833795014</v>
          </cell>
          <cell r="AA176">
            <v>1.904614885580461</v>
          </cell>
          <cell r="AB176">
            <v>0.3798677888138316</v>
          </cell>
          <cell r="AC176">
            <v>31220.573827031192</v>
          </cell>
          <cell r="AD176">
            <v>0.1994459833795014</v>
          </cell>
          <cell r="AE176">
            <v>1.904614885580461</v>
          </cell>
          <cell r="AF176">
            <v>0.3798677888138316</v>
          </cell>
          <cell r="AG176">
            <v>31220.573827031192</v>
          </cell>
          <cell r="AH176">
            <v>0.1994459833795014</v>
          </cell>
          <cell r="AI176">
            <v>1.904614885580461</v>
          </cell>
          <cell r="AJ176">
            <v>0.3798677888138316</v>
          </cell>
          <cell r="AK176">
            <v>31220.573827031192</v>
          </cell>
          <cell r="AL176">
            <v>0.1994459833795014</v>
          </cell>
          <cell r="AM176">
            <v>1.904614885580461</v>
          </cell>
          <cell r="AN176">
            <v>0.3798677888138316</v>
          </cell>
          <cell r="AO176">
            <v>31220.573827031192</v>
          </cell>
          <cell r="AP176">
            <v>0.1994459833795014</v>
          </cell>
          <cell r="AQ176">
            <v>1.904614885580461</v>
          </cell>
          <cell r="AR176">
            <v>0.3798677888138316</v>
          </cell>
          <cell r="AS176">
            <v>31220.573827031192</v>
          </cell>
          <cell r="AT176">
            <v>0.1994459833795014</v>
          </cell>
          <cell r="AU176">
            <v>1.904614885580461</v>
          </cell>
          <cell r="AV176">
            <v>0.3798677888138316</v>
          </cell>
          <cell r="AW176">
            <v>31220.573827031192</v>
          </cell>
        </row>
        <row r="177">
          <cell r="A177" t="str">
            <v>Ramada Plaza</v>
          </cell>
          <cell r="B177">
            <v>0.17229916897506925</v>
          </cell>
          <cell r="C177">
            <v>0</v>
          </cell>
          <cell r="D177">
            <v>0</v>
          </cell>
          <cell r="E177">
            <v>0</v>
          </cell>
          <cell r="F177">
            <v>0.17229916897506925</v>
          </cell>
          <cell r="G177">
            <v>0</v>
          </cell>
          <cell r="H177">
            <v>0</v>
          </cell>
          <cell r="I177">
            <v>0</v>
          </cell>
          <cell r="J177">
            <v>0.17229916897506925</v>
          </cell>
          <cell r="K177">
            <v>0</v>
          </cell>
          <cell r="L177">
            <v>0</v>
          </cell>
          <cell r="M177">
            <v>0</v>
          </cell>
          <cell r="N177">
            <v>0.17229916897506925</v>
          </cell>
          <cell r="O177">
            <v>0</v>
          </cell>
          <cell r="P177">
            <v>0</v>
          </cell>
          <cell r="Q177">
            <v>0</v>
          </cell>
          <cell r="R177">
            <v>0.17229916897506925</v>
          </cell>
          <cell r="S177">
            <v>0</v>
          </cell>
          <cell r="T177">
            <v>0</v>
          </cell>
          <cell r="U177">
            <v>0</v>
          </cell>
          <cell r="V177">
            <v>0.17229916897506925</v>
          </cell>
          <cell r="W177">
            <v>0</v>
          </cell>
          <cell r="X177">
            <v>0</v>
          </cell>
          <cell r="Y177">
            <v>0</v>
          </cell>
          <cell r="Z177">
            <v>0.17229916897506925</v>
          </cell>
          <cell r="AA177">
            <v>0</v>
          </cell>
          <cell r="AB177">
            <v>0</v>
          </cell>
          <cell r="AC177">
            <v>0</v>
          </cell>
          <cell r="AD177">
            <v>0.17229916897506925</v>
          </cell>
          <cell r="AE177">
            <v>0</v>
          </cell>
          <cell r="AF177">
            <v>0</v>
          </cell>
          <cell r="AG177">
            <v>0</v>
          </cell>
          <cell r="AH177">
            <v>0.17229916897506925</v>
          </cell>
          <cell r="AI177">
            <v>0</v>
          </cell>
          <cell r="AJ177">
            <v>0</v>
          </cell>
          <cell r="AK177">
            <v>0</v>
          </cell>
          <cell r="AL177">
            <v>0.17229916897506925</v>
          </cell>
          <cell r="AM177">
            <v>0</v>
          </cell>
          <cell r="AN177">
            <v>0</v>
          </cell>
          <cell r="AO177">
            <v>0</v>
          </cell>
          <cell r="AP177">
            <v>0.17229916897506925</v>
          </cell>
          <cell r="AQ177">
            <v>0</v>
          </cell>
          <cell r="AR177">
            <v>0</v>
          </cell>
          <cell r="AS177">
            <v>0</v>
          </cell>
          <cell r="AT177">
            <v>0.17229916897506925</v>
          </cell>
          <cell r="AU177">
            <v>0</v>
          </cell>
          <cell r="AV177">
            <v>0</v>
          </cell>
          <cell r="AW177">
            <v>0</v>
          </cell>
        </row>
        <row r="178">
          <cell r="A178" t="str">
            <v xml:space="preserve">Hampton Inn </v>
          </cell>
          <cell r="B178">
            <v>0.11966759002770083</v>
          </cell>
          <cell r="C178">
            <v>1.767540329421261</v>
          </cell>
          <cell r="D178">
            <v>0.21151729149861073</v>
          </cell>
          <cell r="E178">
            <v>17384.219999999998</v>
          </cell>
          <cell r="F178">
            <v>0.11966759002770083</v>
          </cell>
          <cell r="G178">
            <v>1.767540329421261</v>
          </cell>
          <cell r="H178">
            <v>0.21151729149861073</v>
          </cell>
          <cell r="I178">
            <v>17384.18315368782</v>
          </cell>
          <cell r="J178">
            <v>0.11966759002770083</v>
          </cell>
          <cell r="K178">
            <v>1.767540329421261</v>
          </cell>
          <cell r="L178">
            <v>0.21151729149861073</v>
          </cell>
          <cell r="M178">
            <v>17384.18315368782</v>
          </cell>
          <cell r="N178">
            <v>0.11966759002770083</v>
          </cell>
          <cell r="O178">
            <v>1.767540329421261</v>
          </cell>
          <cell r="P178">
            <v>0.21151729149861073</v>
          </cell>
          <cell r="Q178">
            <v>17384.18315368782</v>
          </cell>
          <cell r="R178">
            <v>0.11966759002770083</v>
          </cell>
          <cell r="S178">
            <v>1.767540329421261</v>
          </cell>
          <cell r="T178">
            <v>0.21151729149861073</v>
          </cell>
          <cell r="U178">
            <v>17384.18315368782</v>
          </cell>
          <cell r="V178">
            <v>0.11966759002770083</v>
          </cell>
          <cell r="W178">
            <v>1.767540329421261</v>
          </cell>
          <cell r="X178">
            <v>0.21151729149861073</v>
          </cell>
          <cell r="Y178">
            <v>17384.18315368782</v>
          </cell>
          <cell r="Z178">
            <v>0.11966759002770083</v>
          </cell>
          <cell r="AA178">
            <v>1.767540329421261</v>
          </cell>
          <cell r="AB178">
            <v>0.21151729149861073</v>
          </cell>
          <cell r="AC178">
            <v>17384.18315368782</v>
          </cell>
          <cell r="AD178">
            <v>0.11966759002770083</v>
          </cell>
          <cell r="AE178">
            <v>1.767540329421261</v>
          </cell>
          <cell r="AF178">
            <v>0.21151729149861073</v>
          </cell>
          <cell r="AG178">
            <v>17384.18315368782</v>
          </cell>
          <cell r="AH178">
            <v>0.11966759002770083</v>
          </cell>
          <cell r="AI178">
            <v>1.767540329421261</v>
          </cell>
          <cell r="AJ178">
            <v>0.21151729149861073</v>
          </cell>
          <cell r="AK178">
            <v>17384.18315368782</v>
          </cell>
          <cell r="AL178">
            <v>0.11966759002770083</v>
          </cell>
          <cell r="AM178">
            <v>1.767540329421261</v>
          </cell>
          <cell r="AN178">
            <v>0.21151729149861073</v>
          </cell>
          <cell r="AO178">
            <v>17384.18315368782</v>
          </cell>
          <cell r="AP178">
            <v>0.11966759002770083</v>
          </cell>
          <cell r="AQ178">
            <v>1.767540329421261</v>
          </cell>
          <cell r="AR178">
            <v>0.21151729149861073</v>
          </cell>
          <cell r="AS178">
            <v>17384.18315368782</v>
          </cell>
          <cell r="AT178">
            <v>0.11966759002770083</v>
          </cell>
          <cell r="AU178">
            <v>1.767540329421261</v>
          </cell>
          <cell r="AV178">
            <v>0.21151729149861073</v>
          </cell>
          <cell r="AW178">
            <v>17384.18315368782</v>
          </cell>
        </row>
        <row r="179">
          <cell r="A179" t="str">
            <v>Courtyard by Marriott</v>
          </cell>
          <cell r="B179">
            <v>9.1966759002770085E-2</v>
          </cell>
          <cell r="C179">
            <v>0</v>
          </cell>
          <cell r="D179">
            <v>0</v>
          </cell>
          <cell r="E179">
            <v>0</v>
          </cell>
          <cell r="F179">
            <v>9.1966759002770085E-2</v>
          </cell>
          <cell r="G179">
            <v>0</v>
          </cell>
          <cell r="H179">
            <v>0</v>
          </cell>
          <cell r="I179">
            <v>0</v>
          </cell>
          <cell r="J179">
            <v>9.1966759002770085E-2</v>
          </cell>
          <cell r="K179">
            <v>0</v>
          </cell>
          <cell r="L179">
            <v>0</v>
          </cell>
          <cell r="M179">
            <v>0</v>
          </cell>
          <cell r="N179">
            <v>9.1966759002770085E-2</v>
          </cell>
          <cell r="O179">
            <v>0</v>
          </cell>
          <cell r="P179">
            <v>0</v>
          </cell>
          <cell r="Q179">
            <v>0</v>
          </cell>
          <cell r="R179">
            <v>9.1966759002770085E-2</v>
          </cell>
          <cell r="S179">
            <v>0</v>
          </cell>
          <cell r="T179">
            <v>0</v>
          </cell>
          <cell r="U179">
            <v>0</v>
          </cell>
          <cell r="V179">
            <v>9.1966759002770085E-2</v>
          </cell>
          <cell r="W179">
            <v>0</v>
          </cell>
          <cell r="X179">
            <v>0</v>
          </cell>
          <cell r="Y179">
            <v>0</v>
          </cell>
          <cell r="Z179">
            <v>9.1966759002770085E-2</v>
          </cell>
          <cell r="AA179">
            <v>0</v>
          </cell>
          <cell r="AB179">
            <v>0</v>
          </cell>
          <cell r="AC179">
            <v>0</v>
          </cell>
          <cell r="AD179">
            <v>9.1966759002770085E-2</v>
          </cell>
          <cell r="AE179">
            <v>0</v>
          </cell>
          <cell r="AF179">
            <v>0</v>
          </cell>
          <cell r="AG179">
            <v>0</v>
          </cell>
          <cell r="AH179">
            <v>9.1966759002770085E-2</v>
          </cell>
          <cell r="AI179">
            <v>0</v>
          </cell>
          <cell r="AJ179">
            <v>0</v>
          </cell>
          <cell r="AK179">
            <v>0</v>
          </cell>
          <cell r="AL179">
            <v>9.1966759002770085E-2</v>
          </cell>
          <cell r="AM179">
            <v>0</v>
          </cell>
          <cell r="AN179">
            <v>0</v>
          </cell>
          <cell r="AO179">
            <v>0</v>
          </cell>
          <cell r="AP179">
            <v>9.1966759002770085E-2</v>
          </cell>
          <cell r="AQ179">
            <v>0</v>
          </cell>
          <cell r="AR179">
            <v>0</v>
          </cell>
          <cell r="AS179">
            <v>0</v>
          </cell>
          <cell r="AT179">
            <v>9.1966759002770085E-2</v>
          </cell>
          <cell r="AU179">
            <v>0</v>
          </cell>
          <cell r="AV179">
            <v>0</v>
          </cell>
          <cell r="AW179">
            <v>0</v>
          </cell>
        </row>
        <row r="180">
          <cell r="A180" t="str">
            <v>Doubletree Club</v>
          </cell>
          <cell r="B180">
            <v>6.0941828254847646E-2</v>
          </cell>
          <cell r="C180">
            <v>1.2064164153192736</v>
          </cell>
          <cell r="D180">
            <v>7.352122198621612E-2</v>
          </cell>
          <cell r="E180">
            <v>6042.5749999999998</v>
          </cell>
          <cell r="F180">
            <v>6.0941828254847646E-2</v>
          </cell>
          <cell r="G180">
            <v>1.2064164153192736</v>
          </cell>
          <cell r="H180">
            <v>7.352122198621612E-2</v>
          </cell>
          <cell r="I180">
            <v>6042.5621926031308</v>
          </cell>
          <cell r="J180">
            <v>6.0941828254847646E-2</v>
          </cell>
          <cell r="K180">
            <v>1.2064164153192736</v>
          </cell>
          <cell r="L180">
            <v>7.352122198621612E-2</v>
          </cell>
          <cell r="M180">
            <v>6042.5621926031308</v>
          </cell>
          <cell r="N180">
            <v>6.0941828254847646E-2</v>
          </cell>
          <cell r="O180">
            <v>1.2064164153192736</v>
          </cell>
          <cell r="P180">
            <v>7.352122198621612E-2</v>
          </cell>
          <cell r="Q180">
            <v>6042.5621926031308</v>
          </cell>
          <cell r="R180">
            <v>6.0941828254847646E-2</v>
          </cell>
          <cell r="S180">
            <v>1.2064164153192736</v>
          </cell>
          <cell r="T180">
            <v>7.352122198621612E-2</v>
          </cell>
          <cell r="U180">
            <v>6042.5621926031308</v>
          </cell>
          <cell r="V180">
            <v>6.0941828254847646E-2</v>
          </cell>
          <cell r="W180">
            <v>1.2064164153192736</v>
          </cell>
          <cell r="X180">
            <v>7.352122198621612E-2</v>
          </cell>
          <cell r="Y180">
            <v>6042.5621926031308</v>
          </cell>
          <cell r="Z180">
            <v>6.0941828254847646E-2</v>
          </cell>
          <cell r="AA180">
            <v>1.2064164153192736</v>
          </cell>
          <cell r="AB180">
            <v>7.352122198621612E-2</v>
          </cell>
          <cell r="AC180">
            <v>6042.5621926031308</v>
          </cell>
          <cell r="AD180">
            <v>6.0941828254847646E-2</v>
          </cell>
          <cell r="AE180">
            <v>1.2064164153192736</v>
          </cell>
          <cell r="AF180">
            <v>7.352122198621612E-2</v>
          </cell>
          <cell r="AG180">
            <v>6042.5621926031308</v>
          </cell>
          <cell r="AH180">
            <v>6.0941828254847646E-2</v>
          </cell>
          <cell r="AI180">
            <v>1.2064164153192736</v>
          </cell>
          <cell r="AJ180">
            <v>7.352122198621612E-2</v>
          </cell>
          <cell r="AK180">
            <v>6042.5621926031308</v>
          </cell>
          <cell r="AL180">
            <v>6.0941828254847646E-2</v>
          </cell>
          <cell r="AM180">
            <v>1.2064164153192736</v>
          </cell>
          <cell r="AN180">
            <v>7.352122198621612E-2</v>
          </cell>
          <cell r="AO180">
            <v>6042.5621926031308</v>
          </cell>
          <cell r="AP180">
            <v>6.0941828254847646E-2</v>
          </cell>
          <cell r="AQ180">
            <v>1.2064164153192736</v>
          </cell>
          <cell r="AR180">
            <v>7.352122198621612E-2</v>
          </cell>
          <cell r="AS180">
            <v>6042.5621926031308</v>
          </cell>
          <cell r="AT180">
            <v>6.0941828254847646E-2</v>
          </cell>
          <cell r="AU180">
            <v>1.2064164153192736</v>
          </cell>
          <cell r="AV180">
            <v>7.352122198621612E-2</v>
          </cell>
          <cell r="AW180">
            <v>6042.5621926031308</v>
          </cell>
        </row>
        <row r="181">
          <cell r="A181" t="str">
            <v>La Quinta</v>
          </cell>
          <cell r="B181">
            <v>3.9889196675900275E-2</v>
          </cell>
          <cell r="C181">
            <v>0</v>
          </cell>
          <cell r="D181">
            <v>0</v>
          </cell>
          <cell r="E181">
            <v>0</v>
          </cell>
          <cell r="F181">
            <v>3.9889196675900275E-2</v>
          </cell>
          <cell r="G181">
            <v>0</v>
          </cell>
          <cell r="H181">
            <v>0</v>
          </cell>
          <cell r="I181">
            <v>0</v>
          </cell>
          <cell r="J181">
            <v>3.9889196675900275E-2</v>
          </cell>
          <cell r="K181">
            <v>0</v>
          </cell>
          <cell r="L181">
            <v>0</v>
          </cell>
          <cell r="M181">
            <v>0</v>
          </cell>
          <cell r="N181">
            <v>3.9889196675900275E-2</v>
          </cell>
          <cell r="O181">
            <v>0</v>
          </cell>
          <cell r="P181">
            <v>0</v>
          </cell>
          <cell r="Q181">
            <v>0</v>
          </cell>
          <cell r="R181">
            <v>3.9889196675900275E-2</v>
          </cell>
          <cell r="S181">
            <v>0</v>
          </cell>
          <cell r="T181">
            <v>0</v>
          </cell>
          <cell r="U181">
            <v>0</v>
          </cell>
          <cell r="V181">
            <v>3.9889196675900275E-2</v>
          </cell>
          <cell r="W181">
            <v>0</v>
          </cell>
          <cell r="X181">
            <v>0</v>
          </cell>
          <cell r="Y181">
            <v>0</v>
          </cell>
          <cell r="Z181">
            <v>3.9889196675900275E-2</v>
          </cell>
          <cell r="AA181">
            <v>0</v>
          </cell>
          <cell r="AB181">
            <v>0</v>
          </cell>
          <cell r="AC181">
            <v>0</v>
          </cell>
          <cell r="AD181">
            <v>3.9889196675900275E-2</v>
          </cell>
          <cell r="AE181">
            <v>0</v>
          </cell>
          <cell r="AF181">
            <v>0</v>
          </cell>
          <cell r="AG181">
            <v>0</v>
          </cell>
          <cell r="AH181">
            <v>3.9889196675900275E-2</v>
          </cell>
          <cell r="AI181">
            <v>0</v>
          </cell>
          <cell r="AJ181">
            <v>0</v>
          </cell>
          <cell r="AK181">
            <v>0</v>
          </cell>
          <cell r="AL181">
            <v>3.9889196675900275E-2</v>
          </cell>
          <cell r="AM181">
            <v>0</v>
          </cell>
          <cell r="AN181">
            <v>0</v>
          </cell>
          <cell r="AO181">
            <v>0</v>
          </cell>
          <cell r="AP181">
            <v>3.9889196675900275E-2</v>
          </cell>
          <cell r="AQ181">
            <v>0</v>
          </cell>
          <cell r="AR181">
            <v>0</v>
          </cell>
          <cell r="AS181">
            <v>0</v>
          </cell>
          <cell r="AT181">
            <v>3.9889196675900275E-2</v>
          </cell>
          <cell r="AU181">
            <v>0</v>
          </cell>
          <cell r="AV181">
            <v>0</v>
          </cell>
          <cell r="AW181">
            <v>0</v>
          </cell>
        </row>
        <row r="182">
          <cell r="A182" t="str">
            <v>Comp8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</row>
        <row r="183">
          <cell r="A183" t="str">
            <v>Comp9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</row>
        <row r="184">
          <cell r="A184" t="str">
            <v>Comp10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</row>
        <row r="185">
          <cell r="A185" t="str">
            <v>Comp11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</row>
        <row r="186">
          <cell r="A186" t="str">
            <v>Comp12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</row>
        <row r="187">
          <cell r="A187" t="str">
            <v>Comp13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</row>
        <row r="188">
          <cell r="A188" t="str">
            <v>Comp14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</row>
        <row r="189">
          <cell r="A189" t="str">
            <v>Comp15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</row>
        <row r="190">
          <cell r="A190" t="str">
            <v>Comp16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</row>
        <row r="191">
          <cell r="A191" t="str">
            <v>Comp17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</row>
        <row r="192">
          <cell r="A192" t="str">
            <v>Comp18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</row>
        <row r="193">
          <cell r="A193" t="str">
            <v>Comp19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</row>
        <row r="194">
          <cell r="A194" t="str">
            <v>Comp20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</row>
        <row r="195">
          <cell r="A195" t="str">
            <v>Comp21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</row>
        <row r="196">
          <cell r="A196" t="str">
            <v>Comp22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</row>
        <row r="197">
          <cell r="A197" t="str">
            <v>Comp23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</row>
        <row r="198">
          <cell r="A198" t="str">
            <v>Comp24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</row>
        <row r="199">
          <cell r="A199" t="str">
            <v>Comp25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</row>
        <row r="200">
          <cell r="A200" t="str">
            <v>Addition/Deletion 1</v>
          </cell>
          <cell r="B200">
            <v>0</v>
          </cell>
          <cell r="C200">
            <v>1</v>
          </cell>
          <cell r="D200">
            <v>0</v>
          </cell>
          <cell r="E200">
            <v>0</v>
          </cell>
          <cell r="F200">
            <v>0</v>
          </cell>
          <cell r="G200">
            <v>1</v>
          </cell>
          <cell r="H200">
            <v>0</v>
          </cell>
          <cell r="I200">
            <v>0</v>
          </cell>
          <cell r="J200">
            <v>0</v>
          </cell>
          <cell r="K200">
            <v>1</v>
          </cell>
          <cell r="L200">
            <v>0</v>
          </cell>
          <cell r="M200">
            <v>0</v>
          </cell>
          <cell r="N200">
            <v>0</v>
          </cell>
          <cell r="O200">
            <v>1</v>
          </cell>
          <cell r="P200">
            <v>0</v>
          </cell>
          <cell r="Q200">
            <v>0</v>
          </cell>
          <cell r="R200">
            <v>0</v>
          </cell>
          <cell r="S200">
            <v>1</v>
          </cell>
          <cell r="T200">
            <v>0</v>
          </cell>
          <cell r="U200">
            <v>0</v>
          </cell>
          <cell r="V200">
            <v>0</v>
          </cell>
          <cell r="W200">
            <v>1</v>
          </cell>
          <cell r="X200">
            <v>0</v>
          </cell>
          <cell r="Y200">
            <v>0</v>
          </cell>
          <cell r="Z200">
            <v>0</v>
          </cell>
          <cell r="AA200">
            <v>1</v>
          </cell>
          <cell r="AB200">
            <v>0</v>
          </cell>
          <cell r="AC200">
            <v>0</v>
          </cell>
          <cell r="AD200">
            <v>0</v>
          </cell>
          <cell r="AE200">
            <v>1</v>
          </cell>
          <cell r="AF200">
            <v>0</v>
          </cell>
          <cell r="AG200">
            <v>0</v>
          </cell>
          <cell r="AH200">
            <v>0</v>
          </cell>
          <cell r="AI200">
            <v>1</v>
          </cell>
          <cell r="AJ200">
            <v>0</v>
          </cell>
          <cell r="AK200">
            <v>0</v>
          </cell>
          <cell r="AL200">
            <v>0</v>
          </cell>
          <cell r="AM200">
            <v>1</v>
          </cell>
          <cell r="AN200">
            <v>0</v>
          </cell>
          <cell r="AO200">
            <v>0</v>
          </cell>
          <cell r="AP200">
            <v>0</v>
          </cell>
          <cell r="AQ200">
            <v>1</v>
          </cell>
          <cell r="AR200">
            <v>0</v>
          </cell>
          <cell r="AS200">
            <v>0</v>
          </cell>
          <cell r="AT200">
            <v>0</v>
          </cell>
          <cell r="AU200">
            <v>1</v>
          </cell>
          <cell r="AV200">
            <v>0</v>
          </cell>
          <cell r="AW200">
            <v>0</v>
          </cell>
        </row>
        <row r="201">
          <cell r="A201" t="str">
            <v>Addition/Deletion 2</v>
          </cell>
          <cell r="B201">
            <v>0</v>
          </cell>
          <cell r="C201">
            <v>1</v>
          </cell>
          <cell r="D201">
            <v>0</v>
          </cell>
          <cell r="E201">
            <v>0</v>
          </cell>
          <cell r="F201">
            <v>0</v>
          </cell>
          <cell r="G201">
            <v>1</v>
          </cell>
          <cell r="H201">
            <v>0</v>
          </cell>
          <cell r="I201">
            <v>0</v>
          </cell>
          <cell r="J201">
            <v>0</v>
          </cell>
          <cell r="K201">
            <v>1</v>
          </cell>
          <cell r="L201">
            <v>0</v>
          </cell>
          <cell r="M201">
            <v>0</v>
          </cell>
          <cell r="N201">
            <v>0</v>
          </cell>
          <cell r="O201">
            <v>1</v>
          </cell>
          <cell r="P201">
            <v>0</v>
          </cell>
          <cell r="Q201">
            <v>0</v>
          </cell>
          <cell r="R201">
            <v>0</v>
          </cell>
          <cell r="S201">
            <v>1</v>
          </cell>
          <cell r="T201">
            <v>0</v>
          </cell>
          <cell r="U201">
            <v>0</v>
          </cell>
          <cell r="V201">
            <v>0</v>
          </cell>
          <cell r="W201">
            <v>1</v>
          </cell>
          <cell r="X201">
            <v>0</v>
          </cell>
          <cell r="Y201">
            <v>0</v>
          </cell>
          <cell r="Z201">
            <v>0</v>
          </cell>
          <cell r="AA201">
            <v>1</v>
          </cell>
          <cell r="AB201">
            <v>0</v>
          </cell>
          <cell r="AC201">
            <v>0</v>
          </cell>
          <cell r="AD201">
            <v>0</v>
          </cell>
          <cell r="AE201">
            <v>1</v>
          </cell>
          <cell r="AF201">
            <v>0</v>
          </cell>
          <cell r="AG201">
            <v>0</v>
          </cell>
          <cell r="AH201">
            <v>0</v>
          </cell>
          <cell r="AI201">
            <v>1</v>
          </cell>
          <cell r="AJ201">
            <v>0</v>
          </cell>
          <cell r="AK201">
            <v>0</v>
          </cell>
          <cell r="AL201">
            <v>0</v>
          </cell>
          <cell r="AM201">
            <v>1</v>
          </cell>
          <cell r="AN201">
            <v>0</v>
          </cell>
          <cell r="AO201">
            <v>0</v>
          </cell>
          <cell r="AP201">
            <v>0</v>
          </cell>
          <cell r="AQ201">
            <v>1</v>
          </cell>
          <cell r="AR201">
            <v>0</v>
          </cell>
          <cell r="AS201">
            <v>0</v>
          </cell>
          <cell r="AT201">
            <v>0</v>
          </cell>
          <cell r="AU201">
            <v>1</v>
          </cell>
          <cell r="AV201">
            <v>0</v>
          </cell>
          <cell r="AW201">
            <v>0</v>
          </cell>
        </row>
        <row r="202">
          <cell r="A202" t="str">
            <v>Addition/Deletion 3</v>
          </cell>
          <cell r="B202">
            <v>0</v>
          </cell>
          <cell r="C202">
            <v>1</v>
          </cell>
          <cell r="D202">
            <v>0</v>
          </cell>
          <cell r="E202">
            <v>0</v>
          </cell>
          <cell r="F202">
            <v>0</v>
          </cell>
          <cell r="G202">
            <v>1</v>
          </cell>
          <cell r="H202">
            <v>0</v>
          </cell>
          <cell r="I202">
            <v>0</v>
          </cell>
          <cell r="J202">
            <v>0</v>
          </cell>
          <cell r="K202">
            <v>1</v>
          </cell>
          <cell r="L202">
            <v>0</v>
          </cell>
          <cell r="M202">
            <v>0</v>
          </cell>
          <cell r="N202">
            <v>0</v>
          </cell>
          <cell r="O202">
            <v>1</v>
          </cell>
          <cell r="P202">
            <v>0</v>
          </cell>
          <cell r="Q202">
            <v>0</v>
          </cell>
          <cell r="R202">
            <v>0</v>
          </cell>
          <cell r="S202">
            <v>1</v>
          </cell>
          <cell r="T202">
            <v>0</v>
          </cell>
          <cell r="U202">
            <v>0</v>
          </cell>
          <cell r="V202">
            <v>0</v>
          </cell>
          <cell r="W202">
            <v>1</v>
          </cell>
          <cell r="X202">
            <v>0</v>
          </cell>
          <cell r="Y202">
            <v>0</v>
          </cell>
          <cell r="Z202">
            <v>0</v>
          </cell>
          <cell r="AA202">
            <v>1</v>
          </cell>
          <cell r="AB202">
            <v>0</v>
          </cell>
          <cell r="AC202">
            <v>0</v>
          </cell>
          <cell r="AD202">
            <v>0</v>
          </cell>
          <cell r="AE202">
            <v>1</v>
          </cell>
          <cell r="AF202">
            <v>0</v>
          </cell>
          <cell r="AG202">
            <v>0</v>
          </cell>
          <cell r="AH202">
            <v>0</v>
          </cell>
          <cell r="AI202">
            <v>1</v>
          </cell>
          <cell r="AJ202">
            <v>0</v>
          </cell>
          <cell r="AK202">
            <v>0</v>
          </cell>
          <cell r="AL202">
            <v>0</v>
          </cell>
          <cell r="AM202">
            <v>1</v>
          </cell>
          <cell r="AN202">
            <v>0</v>
          </cell>
          <cell r="AO202">
            <v>0</v>
          </cell>
          <cell r="AP202">
            <v>0</v>
          </cell>
          <cell r="AQ202">
            <v>1</v>
          </cell>
          <cell r="AR202">
            <v>0</v>
          </cell>
          <cell r="AS202">
            <v>0</v>
          </cell>
          <cell r="AT202">
            <v>0</v>
          </cell>
          <cell r="AU202">
            <v>1</v>
          </cell>
          <cell r="AV202">
            <v>0</v>
          </cell>
          <cell r="AW202">
            <v>0</v>
          </cell>
        </row>
        <row r="203">
          <cell r="A203" t="str">
            <v>Addition/Deletion 4</v>
          </cell>
          <cell r="B203">
            <v>0</v>
          </cell>
          <cell r="C203">
            <v>1</v>
          </cell>
          <cell r="D203">
            <v>0</v>
          </cell>
          <cell r="E203">
            <v>0</v>
          </cell>
          <cell r="F203">
            <v>0</v>
          </cell>
          <cell r="G203">
            <v>1</v>
          </cell>
          <cell r="H203">
            <v>0</v>
          </cell>
          <cell r="I203">
            <v>0</v>
          </cell>
          <cell r="J203">
            <v>0</v>
          </cell>
          <cell r="K203">
            <v>1</v>
          </cell>
          <cell r="L203">
            <v>0</v>
          </cell>
          <cell r="M203">
            <v>0</v>
          </cell>
          <cell r="N203">
            <v>0</v>
          </cell>
          <cell r="O203">
            <v>1</v>
          </cell>
          <cell r="P203">
            <v>0</v>
          </cell>
          <cell r="Q203">
            <v>0</v>
          </cell>
          <cell r="R203">
            <v>0</v>
          </cell>
          <cell r="S203">
            <v>1</v>
          </cell>
          <cell r="T203">
            <v>0</v>
          </cell>
          <cell r="U203">
            <v>0</v>
          </cell>
          <cell r="V203">
            <v>0</v>
          </cell>
          <cell r="W203">
            <v>1</v>
          </cell>
          <cell r="X203">
            <v>0</v>
          </cell>
          <cell r="Y203">
            <v>0</v>
          </cell>
          <cell r="Z203">
            <v>0</v>
          </cell>
          <cell r="AA203">
            <v>1</v>
          </cell>
          <cell r="AB203">
            <v>0</v>
          </cell>
          <cell r="AC203">
            <v>0</v>
          </cell>
          <cell r="AD203">
            <v>0</v>
          </cell>
          <cell r="AE203">
            <v>1</v>
          </cell>
          <cell r="AF203">
            <v>0</v>
          </cell>
          <cell r="AG203">
            <v>0</v>
          </cell>
          <cell r="AH203">
            <v>0</v>
          </cell>
          <cell r="AI203">
            <v>1</v>
          </cell>
          <cell r="AJ203">
            <v>0</v>
          </cell>
          <cell r="AK203">
            <v>0</v>
          </cell>
          <cell r="AL203">
            <v>0</v>
          </cell>
          <cell r="AM203">
            <v>1</v>
          </cell>
          <cell r="AN203">
            <v>0</v>
          </cell>
          <cell r="AO203">
            <v>0</v>
          </cell>
          <cell r="AP203">
            <v>0</v>
          </cell>
          <cell r="AQ203">
            <v>1</v>
          </cell>
          <cell r="AR203">
            <v>0</v>
          </cell>
          <cell r="AS203">
            <v>0</v>
          </cell>
          <cell r="AT203">
            <v>0</v>
          </cell>
          <cell r="AU203">
            <v>1</v>
          </cell>
          <cell r="AV203">
            <v>0</v>
          </cell>
          <cell r="AW203">
            <v>0</v>
          </cell>
        </row>
        <row r="204">
          <cell r="A204" t="str">
            <v>Addition/Deletion 5</v>
          </cell>
          <cell r="B204">
            <v>0</v>
          </cell>
          <cell r="C204">
            <v>1</v>
          </cell>
          <cell r="D204">
            <v>0</v>
          </cell>
          <cell r="E204">
            <v>0</v>
          </cell>
          <cell r="F204">
            <v>0</v>
          </cell>
          <cell r="G204">
            <v>1</v>
          </cell>
          <cell r="H204">
            <v>0</v>
          </cell>
          <cell r="I204">
            <v>0</v>
          </cell>
          <cell r="J204">
            <v>0</v>
          </cell>
          <cell r="K204">
            <v>1</v>
          </cell>
          <cell r="L204">
            <v>0</v>
          </cell>
          <cell r="M204">
            <v>0</v>
          </cell>
          <cell r="N204">
            <v>0</v>
          </cell>
          <cell r="O204">
            <v>1</v>
          </cell>
          <cell r="P204">
            <v>0</v>
          </cell>
          <cell r="Q204">
            <v>0</v>
          </cell>
          <cell r="R204">
            <v>0</v>
          </cell>
          <cell r="S204">
            <v>1</v>
          </cell>
          <cell r="T204">
            <v>0</v>
          </cell>
          <cell r="U204">
            <v>0</v>
          </cell>
          <cell r="V204">
            <v>0</v>
          </cell>
          <cell r="W204">
            <v>1</v>
          </cell>
          <cell r="X204">
            <v>0</v>
          </cell>
          <cell r="Y204">
            <v>0</v>
          </cell>
          <cell r="Z204">
            <v>0</v>
          </cell>
          <cell r="AA204">
            <v>1</v>
          </cell>
          <cell r="AB204">
            <v>0</v>
          </cell>
          <cell r="AC204">
            <v>0</v>
          </cell>
          <cell r="AD204">
            <v>0</v>
          </cell>
          <cell r="AE204">
            <v>1</v>
          </cell>
          <cell r="AF204">
            <v>0</v>
          </cell>
          <cell r="AG204">
            <v>0</v>
          </cell>
          <cell r="AH204">
            <v>0</v>
          </cell>
          <cell r="AI204">
            <v>1</v>
          </cell>
          <cell r="AJ204">
            <v>0</v>
          </cell>
          <cell r="AK204">
            <v>0</v>
          </cell>
          <cell r="AL204">
            <v>0</v>
          </cell>
          <cell r="AM204">
            <v>1</v>
          </cell>
          <cell r="AN204">
            <v>0</v>
          </cell>
          <cell r="AO204">
            <v>0</v>
          </cell>
          <cell r="AP204">
            <v>0</v>
          </cell>
          <cell r="AQ204">
            <v>1</v>
          </cell>
          <cell r="AR204">
            <v>0</v>
          </cell>
          <cell r="AS204">
            <v>0</v>
          </cell>
          <cell r="AT204">
            <v>0</v>
          </cell>
          <cell r="AU204">
            <v>1</v>
          </cell>
          <cell r="AV204">
            <v>0</v>
          </cell>
          <cell r="AW204">
            <v>0</v>
          </cell>
        </row>
        <row r="205">
          <cell r="A205" t="str">
            <v>Total</v>
          </cell>
          <cell r="B205">
            <v>1</v>
          </cell>
          <cell r="C205">
            <v>0</v>
          </cell>
          <cell r="D205">
            <v>1</v>
          </cell>
          <cell r="E205">
            <v>82188.174199999994</v>
          </cell>
          <cell r="F205">
            <v>1</v>
          </cell>
          <cell r="G205">
            <v>0</v>
          </cell>
          <cell r="H205">
            <v>1</v>
          </cell>
          <cell r="I205">
            <v>82188</v>
          </cell>
          <cell r="J205">
            <v>1</v>
          </cell>
          <cell r="K205">
            <v>0</v>
          </cell>
          <cell r="L205">
            <v>1</v>
          </cell>
          <cell r="M205">
            <v>82188</v>
          </cell>
          <cell r="N205">
            <v>1</v>
          </cell>
          <cell r="O205">
            <v>0</v>
          </cell>
          <cell r="P205">
            <v>1</v>
          </cell>
          <cell r="Q205">
            <v>82188</v>
          </cell>
          <cell r="R205">
            <v>1</v>
          </cell>
          <cell r="S205">
            <v>0</v>
          </cell>
          <cell r="T205">
            <v>1</v>
          </cell>
          <cell r="U205">
            <v>82188</v>
          </cell>
          <cell r="V205">
            <v>1</v>
          </cell>
          <cell r="W205">
            <v>0</v>
          </cell>
          <cell r="X205">
            <v>1</v>
          </cell>
          <cell r="Y205">
            <v>82188</v>
          </cell>
          <cell r="Z205">
            <v>1</v>
          </cell>
          <cell r="AA205">
            <v>0</v>
          </cell>
          <cell r="AB205">
            <v>1</v>
          </cell>
          <cell r="AC205">
            <v>82188</v>
          </cell>
          <cell r="AD205">
            <v>1</v>
          </cell>
          <cell r="AE205">
            <v>0</v>
          </cell>
          <cell r="AF205">
            <v>1</v>
          </cell>
          <cell r="AG205">
            <v>82188</v>
          </cell>
          <cell r="AH205">
            <v>1</v>
          </cell>
          <cell r="AI205">
            <v>0</v>
          </cell>
          <cell r="AJ205">
            <v>1</v>
          </cell>
          <cell r="AK205">
            <v>82188</v>
          </cell>
          <cell r="AL205">
            <v>1</v>
          </cell>
          <cell r="AM205">
            <v>0</v>
          </cell>
          <cell r="AN205">
            <v>1</v>
          </cell>
          <cell r="AO205">
            <v>82188</v>
          </cell>
          <cell r="AP205">
            <v>1</v>
          </cell>
          <cell r="AQ205">
            <v>0</v>
          </cell>
          <cell r="AR205">
            <v>1</v>
          </cell>
          <cell r="AS205">
            <v>82188</v>
          </cell>
          <cell r="AT205">
            <v>1</v>
          </cell>
          <cell r="AU205">
            <v>0</v>
          </cell>
          <cell r="AV205">
            <v>1</v>
          </cell>
          <cell r="AW205">
            <v>82188</v>
          </cell>
        </row>
        <row r="208">
          <cell r="A208" t="str">
            <v>Other</v>
          </cell>
          <cell r="B208" t="str">
            <v>2002(Historical)</v>
          </cell>
          <cell r="C208">
            <v>0</v>
          </cell>
          <cell r="D208">
            <v>0</v>
          </cell>
          <cell r="E208">
            <v>0</v>
          </cell>
          <cell r="F208">
            <v>2004</v>
          </cell>
          <cell r="G208">
            <v>0</v>
          </cell>
          <cell r="H208">
            <v>0</v>
          </cell>
          <cell r="I208">
            <v>0</v>
          </cell>
          <cell r="J208">
            <v>2005</v>
          </cell>
          <cell r="K208">
            <v>0</v>
          </cell>
          <cell r="L208">
            <v>0</v>
          </cell>
          <cell r="M208">
            <v>0</v>
          </cell>
          <cell r="N208">
            <v>2006</v>
          </cell>
          <cell r="O208">
            <v>0</v>
          </cell>
          <cell r="P208">
            <v>0</v>
          </cell>
          <cell r="Q208">
            <v>0</v>
          </cell>
          <cell r="R208">
            <v>2007</v>
          </cell>
          <cell r="S208">
            <v>0</v>
          </cell>
          <cell r="T208">
            <v>0</v>
          </cell>
          <cell r="U208">
            <v>0</v>
          </cell>
          <cell r="V208">
            <v>2008</v>
          </cell>
          <cell r="W208">
            <v>0</v>
          </cell>
          <cell r="X208">
            <v>0</v>
          </cell>
          <cell r="Y208">
            <v>0</v>
          </cell>
          <cell r="Z208">
            <v>2009</v>
          </cell>
          <cell r="AA208">
            <v>0</v>
          </cell>
          <cell r="AB208">
            <v>0</v>
          </cell>
          <cell r="AC208">
            <v>0</v>
          </cell>
          <cell r="AD208">
            <v>2010</v>
          </cell>
          <cell r="AE208">
            <v>0</v>
          </cell>
          <cell r="AF208">
            <v>0</v>
          </cell>
          <cell r="AG208">
            <v>0</v>
          </cell>
          <cell r="AH208">
            <v>2011</v>
          </cell>
          <cell r="AI208">
            <v>0</v>
          </cell>
          <cell r="AJ208">
            <v>0</v>
          </cell>
          <cell r="AK208">
            <v>0</v>
          </cell>
          <cell r="AL208">
            <v>2012</v>
          </cell>
          <cell r="AM208">
            <v>0</v>
          </cell>
          <cell r="AN208">
            <v>0</v>
          </cell>
          <cell r="AO208">
            <v>0</v>
          </cell>
          <cell r="AP208">
            <v>2013</v>
          </cell>
          <cell r="AQ208">
            <v>0</v>
          </cell>
          <cell r="AR208">
            <v>0</v>
          </cell>
          <cell r="AS208">
            <v>0</v>
          </cell>
          <cell r="AT208">
            <v>2014</v>
          </cell>
        </row>
        <row r="209">
          <cell r="A209" t="str">
            <v>Property</v>
          </cell>
          <cell r="B209" t="str">
            <v>Fair Share</v>
          </cell>
          <cell r="C209" t="str">
            <v>Penetration</v>
          </cell>
          <cell r="D209" t="str">
            <v>Mkt. Share</v>
          </cell>
          <cell r="E209" t="str">
            <v>Rmnights</v>
          </cell>
          <cell r="F209" t="str">
            <v>Fair Share</v>
          </cell>
          <cell r="G209" t="str">
            <v>Penetration</v>
          </cell>
          <cell r="H209" t="str">
            <v>Mkt. Share</v>
          </cell>
          <cell r="I209" t="str">
            <v>Rmnights</v>
          </cell>
          <cell r="J209" t="str">
            <v>Fair Share</v>
          </cell>
          <cell r="K209" t="str">
            <v>Penetration</v>
          </cell>
          <cell r="L209" t="str">
            <v>Mkt. Share</v>
          </cell>
          <cell r="M209" t="str">
            <v>Rmnights</v>
          </cell>
          <cell r="N209" t="str">
            <v>Fair Share</v>
          </cell>
          <cell r="O209" t="str">
            <v>Penetration</v>
          </cell>
          <cell r="P209" t="str">
            <v>Mkt. Share</v>
          </cell>
          <cell r="Q209" t="str">
            <v>Rmnights</v>
          </cell>
          <cell r="R209" t="str">
            <v>Fair Share</v>
          </cell>
          <cell r="S209" t="str">
            <v>Penetration</v>
          </cell>
          <cell r="T209" t="str">
            <v>Mkt. Share</v>
          </cell>
          <cell r="U209" t="str">
            <v>Rmnights</v>
          </cell>
          <cell r="V209" t="str">
            <v>Fair Share</v>
          </cell>
          <cell r="W209" t="str">
            <v>Penetration</v>
          </cell>
          <cell r="X209" t="str">
            <v>Mkt. Share</v>
          </cell>
          <cell r="Y209" t="str">
            <v>Rmnights</v>
          </cell>
          <cell r="Z209" t="str">
            <v>Fair Share</v>
          </cell>
          <cell r="AA209" t="str">
            <v>Penetration</v>
          </cell>
          <cell r="AB209" t="str">
            <v>Mkt. Share</v>
          </cell>
          <cell r="AC209" t="str">
            <v>Rmnights</v>
          </cell>
          <cell r="AD209" t="str">
            <v>Fair Share</v>
          </cell>
          <cell r="AE209" t="str">
            <v>Penetration</v>
          </cell>
          <cell r="AF209" t="str">
            <v>Mkt. Share</v>
          </cell>
          <cell r="AG209" t="str">
            <v>Rmnights</v>
          </cell>
          <cell r="AH209" t="str">
            <v>Fair Share</v>
          </cell>
          <cell r="AI209" t="str">
            <v>Penetration</v>
          </cell>
          <cell r="AJ209" t="str">
            <v>Mkt. Share</v>
          </cell>
          <cell r="AK209" t="str">
            <v>Rmnights</v>
          </cell>
          <cell r="AL209" t="str">
            <v>Fair Share</v>
          </cell>
          <cell r="AM209" t="str">
            <v>Penetration</v>
          </cell>
          <cell r="AN209" t="str">
            <v>Mkt. Share</v>
          </cell>
          <cell r="AO209" t="str">
            <v>Rmnights</v>
          </cell>
          <cell r="AP209" t="str">
            <v>Fair Share</v>
          </cell>
          <cell r="AQ209" t="str">
            <v>Penetration</v>
          </cell>
          <cell r="AR209" t="str">
            <v>Mkt. Share</v>
          </cell>
          <cell r="AS209" t="str">
            <v>Rmnights</v>
          </cell>
          <cell r="AT209" t="str">
            <v>Fair Share</v>
          </cell>
          <cell r="AU209" t="str">
            <v>Penetration</v>
          </cell>
          <cell r="AV209" t="str">
            <v>Mkt. Share</v>
          </cell>
          <cell r="AW209" t="str">
            <v>Rmnights</v>
          </cell>
        </row>
        <row r="210">
          <cell r="A210" t="str">
            <v>Sheraton JFK</v>
          </cell>
          <cell r="B210">
            <v>0.10193905817174516</v>
          </cell>
          <cell r="C210">
            <v>0</v>
          </cell>
          <cell r="D210">
            <v>0</v>
          </cell>
          <cell r="E210">
            <v>0</v>
          </cell>
          <cell r="F210">
            <v>0.10193905817174516</v>
          </cell>
          <cell r="G210">
            <v>0</v>
          </cell>
          <cell r="H210">
            <v>0</v>
          </cell>
          <cell r="I210">
            <v>0</v>
          </cell>
          <cell r="J210">
            <v>0.10193905817174516</v>
          </cell>
          <cell r="K210">
            <v>0</v>
          </cell>
          <cell r="L210">
            <v>0</v>
          </cell>
          <cell r="M210">
            <v>0</v>
          </cell>
          <cell r="N210">
            <v>0.10193905817174516</v>
          </cell>
          <cell r="O210">
            <v>0</v>
          </cell>
          <cell r="P210">
            <v>0</v>
          </cell>
          <cell r="Q210">
            <v>0</v>
          </cell>
          <cell r="R210">
            <v>0.10193905817174516</v>
          </cell>
          <cell r="S210">
            <v>0</v>
          </cell>
          <cell r="T210">
            <v>0</v>
          </cell>
          <cell r="U210">
            <v>0</v>
          </cell>
          <cell r="V210">
            <v>0.10193905817174516</v>
          </cell>
          <cell r="W210">
            <v>0</v>
          </cell>
          <cell r="X210">
            <v>0</v>
          </cell>
          <cell r="Y210">
            <v>0</v>
          </cell>
          <cell r="Z210">
            <v>0.10193905817174516</v>
          </cell>
          <cell r="AA210">
            <v>0</v>
          </cell>
          <cell r="AB210">
            <v>0</v>
          </cell>
          <cell r="AC210">
            <v>0</v>
          </cell>
          <cell r="AD210">
            <v>0.10193905817174516</v>
          </cell>
          <cell r="AE210">
            <v>0</v>
          </cell>
          <cell r="AF210">
            <v>0</v>
          </cell>
          <cell r="AG210">
            <v>0</v>
          </cell>
          <cell r="AH210">
            <v>0.10193905817174516</v>
          </cell>
          <cell r="AI210">
            <v>0</v>
          </cell>
          <cell r="AJ210">
            <v>0</v>
          </cell>
          <cell r="AK210">
            <v>0</v>
          </cell>
          <cell r="AL210">
            <v>0.10193905817174516</v>
          </cell>
          <cell r="AM210">
            <v>0</v>
          </cell>
          <cell r="AN210">
            <v>0</v>
          </cell>
          <cell r="AO210">
            <v>0</v>
          </cell>
          <cell r="AP210">
            <v>0.10193905817174516</v>
          </cell>
          <cell r="AQ210">
            <v>0</v>
          </cell>
          <cell r="AR210">
            <v>0</v>
          </cell>
          <cell r="AS210">
            <v>0</v>
          </cell>
          <cell r="AT210">
            <v>0.10193905817174516</v>
          </cell>
          <cell r="AU210">
            <v>0</v>
          </cell>
          <cell r="AV210">
            <v>0</v>
          </cell>
          <cell r="AW210">
            <v>0</v>
          </cell>
        </row>
        <row r="211">
          <cell r="A211" t="str">
            <v>Radisson JFK</v>
          </cell>
          <cell r="B211">
            <v>0.21385041551246536</v>
          </cell>
          <cell r="C211">
            <v>0</v>
          </cell>
          <cell r="D211">
            <v>0</v>
          </cell>
          <cell r="E211">
            <v>0</v>
          </cell>
          <cell r="F211">
            <v>0.21385041551246536</v>
          </cell>
          <cell r="G211">
            <v>0</v>
          </cell>
          <cell r="H211">
            <v>0</v>
          </cell>
          <cell r="I211">
            <v>0</v>
          </cell>
          <cell r="J211">
            <v>0.21385041551246536</v>
          </cell>
          <cell r="K211">
            <v>0</v>
          </cell>
          <cell r="L211">
            <v>0</v>
          </cell>
          <cell r="M211">
            <v>0</v>
          </cell>
          <cell r="N211">
            <v>0.21385041551246536</v>
          </cell>
          <cell r="O211">
            <v>0</v>
          </cell>
          <cell r="P211">
            <v>0</v>
          </cell>
          <cell r="Q211">
            <v>0</v>
          </cell>
          <cell r="R211">
            <v>0.21385041551246536</v>
          </cell>
          <cell r="S211">
            <v>0</v>
          </cell>
          <cell r="T211">
            <v>0</v>
          </cell>
          <cell r="U211">
            <v>0</v>
          </cell>
          <cell r="V211">
            <v>0.21385041551246536</v>
          </cell>
          <cell r="W211">
            <v>0</v>
          </cell>
          <cell r="X211">
            <v>0</v>
          </cell>
          <cell r="Y211">
            <v>0</v>
          </cell>
          <cell r="Z211">
            <v>0.21385041551246536</v>
          </cell>
          <cell r="AA211">
            <v>0</v>
          </cell>
          <cell r="AB211">
            <v>0</v>
          </cell>
          <cell r="AC211">
            <v>0</v>
          </cell>
          <cell r="AD211">
            <v>0.21385041551246536</v>
          </cell>
          <cell r="AE211">
            <v>0</v>
          </cell>
          <cell r="AF211">
            <v>0</v>
          </cell>
          <cell r="AG211">
            <v>0</v>
          </cell>
          <cell r="AH211">
            <v>0.21385041551246536</v>
          </cell>
          <cell r="AI211">
            <v>0</v>
          </cell>
          <cell r="AJ211">
            <v>0</v>
          </cell>
          <cell r="AK211">
            <v>0</v>
          </cell>
          <cell r="AL211">
            <v>0.21385041551246536</v>
          </cell>
          <cell r="AM211">
            <v>0</v>
          </cell>
          <cell r="AN211">
            <v>0</v>
          </cell>
          <cell r="AO211">
            <v>0</v>
          </cell>
          <cell r="AP211">
            <v>0.21385041551246536</v>
          </cell>
          <cell r="AQ211">
            <v>0</v>
          </cell>
          <cell r="AR211">
            <v>0</v>
          </cell>
          <cell r="AS211">
            <v>0</v>
          </cell>
          <cell r="AT211">
            <v>0.21385041551246536</v>
          </cell>
          <cell r="AU211">
            <v>0</v>
          </cell>
          <cell r="AV211">
            <v>0</v>
          </cell>
          <cell r="AW211">
            <v>0</v>
          </cell>
        </row>
        <row r="212">
          <cell r="A212" t="str">
            <v>Holiday Inn</v>
          </cell>
          <cell r="B212">
            <v>0.1994459833795014</v>
          </cell>
          <cell r="C212">
            <v>0</v>
          </cell>
          <cell r="D212">
            <v>0</v>
          </cell>
          <cell r="E212">
            <v>0</v>
          </cell>
          <cell r="F212">
            <v>0.1994459833795014</v>
          </cell>
          <cell r="G212">
            <v>0</v>
          </cell>
          <cell r="H212">
            <v>0</v>
          </cell>
          <cell r="I212">
            <v>0</v>
          </cell>
          <cell r="J212">
            <v>0.1994459833795014</v>
          </cell>
          <cell r="K212">
            <v>0</v>
          </cell>
          <cell r="L212">
            <v>0</v>
          </cell>
          <cell r="M212">
            <v>0</v>
          </cell>
          <cell r="N212">
            <v>0.1994459833795014</v>
          </cell>
          <cell r="O212">
            <v>0</v>
          </cell>
          <cell r="P212">
            <v>0</v>
          </cell>
          <cell r="Q212">
            <v>0</v>
          </cell>
          <cell r="R212">
            <v>0.1994459833795014</v>
          </cell>
          <cell r="S212">
            <v>0</v>
          </cell>
          <cell r="T212">
            <v>0</v>
          </cell>
          <cell r="U212">
            <v>0</v>
          </cell>
          <cell r="V212">
            <v>0.1994459833795014</v>
          </cell>
          <cell r="W212">
            <v>0</v>
          </cell>
          <cell r="X212">
            <v>0</v>
          </cell>
          <cell r="Y212">
            <v>0</v>
          </cell>
          <cell r="Z212">
            <v>0.1994459833795014</v>
          </cell>
          <cell r="AA212">
            <v>0</v>
          </cell>
          <cell r="AB212">
            <v>0</v>
          </cell>
          <cell r="AC212">
            <v>0</v>
          </cell>
          <cell r="AD212">
            <v>0.1994459833795014</v>
          </cell>
          <cell r="AE212">
            <v>0</v>
          </cell>
          <cell r="AF212">
            <v>0</v>
          </cell>
          <cell r="AG212">
            <v>0</v>
          </cell>
          <cell r="AH212">
            <v>0.1994459833795014</v>
          </cell>
          <cell r="AI212">
            <v>0</v>
          </cell>
          <cell r="AJ212">
            <v>0</v>
          </cell>
          <cell r="AK212">
            <v>0</v>
          </cell>
          <cell r="AL212">
            <v>0.1994459833795014</v>
          </cell>
          <cell r="AM212">
            <v>0</v>
          </cell>
          <cell r="AN212">
            <v>0</v>
          </cell>
          <cell r="AO212">
            <v>0</v>
          </cell>
          <cell r="AP212">
            <v>0.1994459833795014</v>
          </cell>
          <cell r="AQ212">
            <v>0</v>
          </cell>
          <cell r="AR212">
            <v>0</v>
          </cell>
          <cell r="AS212">
            <v>0</v>
          </cell>
          <cell r="AT212">
            <v>0.1994459833795014</v>
          </cell>
          <cell r="AU212">
            <v>0</v>
          </cell>
          <cell r="AV212">
            <v>0</v>
          </cell>
          <cell r="AW212">
            <v>0</v>
          </cell>
        </row>
        <row r="213">
          <cell r="A213" t="str">
            <v>Ramada Plaza</v>
          </cell>
          <cell r="B213">
            <v>0.17229916897506925</v>
          </cell>
          <cell r="C213">
            <v>0</v>
          </cell>
          <cell r="D213">
            <v>0</v>
          </cell>
          <cell r="E213">
            <v>0</v>
          </cell>
          <cell r="F213">
            <v>0.17229916897506925</v>
          </cell>
          <cell r="G213">
            <v>0</v>
          </cell>
          <cell r="H213">
            <v>0</v>
          </cell>
          <cell r="I213">
            <v>0</v>
          </cell>
          <cell r="J213">
            <v>0.17229916897506925</v>
          </cell>
          <cell r="K213">
            <v>0</v>
          </cell>
          <cell r="L213">
            <v>0</v>
          </cell>
          <cell r="M213">
            <v>0</v>
          </cell>
          <cell r="N213">
            <v>0.17229916897506925</v>
          </cell>
          <cell r="O213">
            <v>0</v>
          </cell>
          <cell r="P213">
            <v>0</v>
          </cell>
          <cell r="Q213">
            <v>0</v>
          </cell>
          <cell r="R213">
            <v>0.17229916897506925</v>
          </cell>
          <cell r="S213">
            <v>0</v>
          </cell>
          <cell r="T213">
            <v>0</v>
          </cell>
          <cell r="U213">
            <v>0</v>
          </cell>
          <cell r="V213">
            <v>0.17229916897506925</v>
          </cell>
          <cell r="W213">
            <v>0</v>
          </cell>
          <cell r="X213">
            <v>0</v>
          </cell>
          <cell r="Y213">
            <v>0</v>
          </cell>
          <cell r="Z213">
            <v>0.17229916897506925</v>
          </cell>
          <cell r="AA213">
            <v>0</v>
          </cell>
          <cell r="AB213">
            <v>0</v>
          </cell>
          <cell r="AC213">
            <v>0</v>
          </cell>
          <cell r="AD213">
            <v>0.17229916897506925</v>
          </cell>
          <cell r="AE213">
            <v>0</v>
          </cell>
          <cell r="AF213">
            <v>0</v>
          </cell>
          <cell r="AG213">
            <v>0</v>
          </cell>
          <cell r="AH213">
            <v>0.17229916897506925</v>
          </cell>
          <cell r="AI213">
            <v>0</v>
          </cell>
          <cell r="AJ213">
            <v>0</v>
          </cell>
          <cell r="AK213">
            <v>0</v>
          </cell>
          <cell r="AL213">
            <v>0.17229916897506925</v>
          </cell>
          <cell r="AM213">
            <v>0</v>
          </cell>
          <cell r="AN213">
            <v>0</v>
          </cell>
          <cell r="AO213">
            <v>0</v>
          </cell>
          <cell r="AP213">
            <v>0.17229916897506925</v>
          </cell>
          <cell r="AQ213">
            <v>0</v>
          </cell>
          <cell r="AR213">
            <v>0</v>
          </cell>
          <cell r="AS213">
            <v>0</v>
          </cell>
          <cell r="AT213">
            <v>0.17229916897506925</v>
          </cell>
          <cell r="AU213">
            <v>0</v>
          </cell>
          <cell r="AV213">
            <v>0</v>
          </cell>
          <cell r="AW213">
            <v>0</v>
          </cell>
        </row>
        <row r="214">
          <cell r="A214" t="str">
            <v xml:space="preserve">Hampton Inn </v>
          </cell>
          <cell r="B214">
            <v>0.11966759002770083</v>
          </cell>
          <cell r="C214">
            <v>0</v>
          </cell>
          <cell r="D214">
            <v>0</v>
          </cell>
          <cell r="E214">
            <v>0</v>
          </cell>
          <cell r="F214">
            <v>0.11966759002770083</v>
          </cell>
          <cell r="G214">
            <v>0</v>
          </cell>
          <cell r="H214">
            <v>0</v>
          </cell>
          <cell r="I214">
            <v>0</v>
          </cell>
          <cell r="J214">
            <v>0.11966759002770083</v>
          </cell>
          <cell r="K214">
            <v>0</v>
          </cell>
          <cell r="L214">
            <v>0</v>
          </cell>
          <cell r="M214">
            <v>0</v>
          </cell>
          <cell r="N214">
            <v>0.11966759002770083</v>
          </cell>
          <cell r="O214">
            <v>0</v>
          </cell>
          <cell r="P214">
            <v>0</v>
          </cell>
          <cell r="Q214">
            <v>0</v>
          </cell>
          <cell r="R214">
            <v>0.11966759002770083</v>
          </cell>
          <cell r="S214">
            <v>0</v>
          </cell>
          <cell r="T214">
            <v>0</v>
          </cell>
          <cell r="U214">
            <v>0</v>
          </cell>
          <cell r="V214">
            <v>0.11966759002770083</v>
          </cell>
          <cell r="W214">
            <v>0</v>
          </cell>
          <cell r="X214">
            <v>0</v>
          </cell>
          <cell r="Y214">
            <v>0</v>
          </cell>
          <cell r="Z214">
            <v>0.11966759002770083</v>
          </cell>
          <cell r="AA214">
            <v>0</v>
          </cell>
          <cell r="AB214">
            <v>0</v>
          </cell>
          <cell r="AC214">
            <v>0</v>
          </cell>
          <cell r="AD214">
            <v>0.11966759002770083</v>
          </cell>
          <cell r="AE214">
            <v>0</v>
          </cell>
          <cell r="AF214">
            <v>0</v>
          </cell>
          <cell r="AG214">
            <v>0</v>
          </cell>
          <cell r="AH214">
            <v>0.11966759002770083</v>
          </cell>
          <cell r="AI214">
            <v>0</v>
          </cell>
          <cell r="AJ214">
            <v>0</v>
          </cell>
          <cell r="AK214">
            <v>0</v>
          </cell>
          <cell r="AL214">
            <v>0.11966759002770083</v>
          </cell>
          <cell r="AM214">
            <v>0</v>
          </cell>
          <cell r="AN214">
            <v>0</v>
          </cell>
          <cell r="AO214">
            <v>0</v>
          </cell>
          <cell r="AP214">
            <v>0.11966759002770083</v>
          </cell>
          <cell r="AQ214">
            <v>0</v>
          </cell>
          <cell r="AR214">
            <v>0</v>
          </cell>
          <cell r="AS214">
            <v>0</v>
          </cell>
          <cell r="AT214">
            <v>0.11966759002770083</v>
          </cell>
          <cell r="AU214">
            <v>0</v>
          </cell>
          <cell r="AV214">
            <v>0</v>
          </cell>
          <cell r="AW214">
            <v>0</v>
          </cell>
        </row>
        <row r="215">
          <cell r="A215" t="str">
            <v>Courtyard by Marriott</v>
          </cell>
          <cell r="B215">
            <v>9.1966759002770085E-2</v>
          </cell>
          <cell r="C215">
            <v>0</v>
          </cell>
          <cell r="D215">
            <v>0</v>
          </cell>
          <cell r="E215">
            <v>0</v>
          </cell>
          <cell r="F215">
            <v>9.1966759002770085E-2</v>
          </cell>
          <cell r="G215">
            <v>0</v>
          </cell>
          <cell r="H215">
            <v>0</v>
          </cell>
          <cell r="I215">
            <v>0</v>
          </cell>
          <cell r="J215">
            <v>9.1966759002770085E-2</v>
          </cell>
          <cell r="K215">
            <v>0</v>
          </cell>
          <cell r="L215">
            <v>0</v>
          </cell>
          <cell r="M215">
            <v>0</v>
          </cell>
          <cell r="N215">
            <v>9.1966759002770085E-2</v>
          </cell>
          <cell r="O215">
            <v>0</v>
          </cell>
          <cell r="P215">
            <v>0</v>
          </cell>
          <cell r="Q215">
            <v>0</v>
          </cell>
          <cell r="R215">
            <v>9.1966759002770085E-2</v>
          </cell>
          <cell r="S215">
            <v>0</v>
          </cell>
          <cell r="T215">
            <v>0</v>
          </cell>
          <cell r="U215">
            <v>0</v>
          </cell>
          <cell r="V215">
            <v>9.1966759002770085E-2</v>
          </cell>
          <cell r="W215">
            <v>0</v>
          </cell>
          <cell r="X215">
            <v>0</v>
          </cell>
          <cell r="Y215">
            <v>0</v>
          </cell>
          <cell r="Z215">
            <v>9.1966759002770085E-2</v>
          </cell>
          <cell r="AA215">
            <v>0</v>
          </cell>
          <cell r="AB215">
            <v>0</v>
          </cell>
          <cell r="AC215">
            <v>0</v>
          </cell>
          <cell r="AD215">
            <v>9.1966759002770085E-2</v>
          </cell>
          <cell r="AE215">
            <v>0</v>
          </cell>
          <cell r="AF215">
            <v>0</v>
          </cell>
          <cell r="AG215">
            <v>0</v>
          </cell>
          <cell r="AH215">
            <v>9.1966759002770085E-2</v>
          </cell>
          <cell r="AI215">
            <v>0</v>
          </cell>
          <cell r="AJ215">
            <v>0</v>
          </cell>
          <cell r="AK215">
            <v>0</v>
          </cell>
          <cell r="AL215">
            <v>9.1966759002770085E-2</v>
          </cell>
          <cell r="AM215">
            <v>0</v>
          </cell>
          <cell r="AN215">
            <v>0</v>
          </cell>
          <cell r="AO215">
            <v>0</v>
          </cell>
          <cell r="AP215">
            <v>9.1966759002770085E-2</v>
          </cell>
          <cell r="AQ215">
            <v>0</v>
          </cell>
          <cell r="AR215">
            <v>0</v>
          </cell>
          <cell r="AS215">
            <v>0</v>
          </cell>
          <cell r="AT215">
            <v>9.1966759002770085E-2</v>
          </cell>
          <cell r="AU215">
            <v>0</v>
          </cell>
          <cell r="AV215">
            <v>0</v>
          </cell>
          <cell r="AW215">
            <v>0</v>
          </cell>
        </row>
        <row r="216">
          <cell r="A216" t="str">
            <v>Doubletree Club</v>
          </cell>
          <cell r="B216">
            <v>6.0941828254847646E-2</v>
          </cell>
          <cell r="C216">
            <v>0</v>
          </cell>
          <cell r="D216">
            <v>0</v>
          </cell>
          <cell r="E216">
            <v>0</v>
          </cell>
          <cell r="F216">
            <v>6.0941828254847646E-2</v>
          </cell>
          <cell r="G216">
            <v>0</v>
          </cell>
          <cell r="H216">
            <v>0</v>
          </cell>
          <cell r="I216">
            <v>0</v>
          </cell>
          <cell r="J216">
            <v>6.0941828254847646E-2</v>
          </cell>
          <cell r="K216">
            <v>0</v>
          </cell>
          <cell r="L216">
            <v>0</v>
          </cell>
          <cell r="M216">
            <v>0</v>
          </cell>
          <cell r="N216">
            <v>6.0941828254847646E-2</v>
          </cell>
          <cell r="O216">
            <v>0</v>
          </cell>
          <cell r="P216">
            <v>0</v>
          </cell>
          <cell r="Q216">
            <v>0</v>
          </cell>
          <cell r="R216">
            <v>6.0941828254847646E-2</v>
          </cell>
          <cell r="S216">
            <v>0</v>
          </cell>
          <cell r="T216">
            <v>0</v>
          </cell>
          <cell r="U216">
            <v>0</v>
          </cell>
          <cell r="V216">
            <v>6.0941828254847646E-2</v>
          </cell>
          <cell r="W216">
            <v>0</v>
          </cell>
          <cell r="X216">
            <v>0</v>
          </cell>
          <cell r="Y216">
            <v>0</v>
          </cell>
          <cell r="Z216">
            <v>6.0941828254847646E-2</v>
          </cell>
          <cell r="AA216">
            <v>0</v>
          </cell>
          <cell r="AB216">
            <v>0</v>
          </cell>
          <cell r="AC216">
            <v>0</v>
          </cell>
          <cell r="AD216">
            <v>6.0941828254847646E-2</v>
          </cell>
          <cell r="AE216">
            <v>0</v>
          </cell>
          <cell r="AF216">
            <v>0</v>
          </cell>
          <cell r="AG216">
            <v>0</v>
          </cell>
          <cell r="AH216">
            <v>6.0941828254847646E-2</v>
          </cell>
          <cell r="AI216">
            <v>0</v>
          </cell>
          <cell r="AJ216">
            <v>0</v>
          </cell>
          <cell r="AK216">
            <v>0</v>
          </cell>
          <cell r="AL216">
            <v>6.0941828254847646E-2</v>
          </cell>
          <cell r="AM216">
            <v>0</v>
          </cell>
          <cell r="AN216">
            <v>0</v>
          </cell>
          <cell r="AO216">
            <v>0</v>
          </cell>
          <cell r="AP216">
            <v>6.0941828254847646E-2</v>
          </cell>
          <cell r="AQ216">
            <v>0</v>
          </cell>
          <cell r="AR216">
            <v>0</v>
          </cell>
          <cell r="AS216">
            <v>0</v>
          </cell>
          <cell r="AT216">
            <v>6.0941828254847646E-2</v>
          </cell>
          <cell r="AU216">
            <v>0</v>
          </cell>
          <cell r="AV216">
            <v>0</v>
          </cell>
          <cell r="AW216">
            <v>0</v>
          </cell>
        </row>
        <row r="217">
          <cell r="A217" t="str">
            <v>La Quinta</v>
          </cell>
          <cell r="B217">
            <v>3.9889196675900275E-2</v>
          </cell>
          <cell r="C217">
            <v>0</v>
          </cell>
          <cell r="D217">
            <v>0</v>
          </cell>
          <cell r="E217">
            <v>0</v>
          </cell>
          <cell r="F217">
            <v>3.9889196675900275E-2</v>
          </cell>
          <cell r="G217">
            <v>0</v>
          </cell>
          <cell r="H217">
            <v>0</v>
          </cell>
          <cell r="I217">
            <v>0</v>
          </cell>
          <cell r="J217">
            <v>3.9889196675900275E-2</v>
          </cell>
          <cell r="K217">
            <v>0</v>
          </cell>
          <cell r="L217">
            <v>0</v>
          </cell>
          <cell r="M217">
            <v>0</v>
          </cell>
          <cell r="N217">
            <v>3.9889196675900275E-2</v>
          </cell>
          <cell r="O217">
            <v>0</v>
          </cell>
          <cell r="P217">
            <v>0</v>
          </cell>
          <cell r="Q217">
            <v>0</v>
          </cell>
          <cell r="R217">
            <v>3.9889196675900275E-2</v>
          </cell>
          <cell r="S217">
            <v>0</v>
          </cell>
          <cell r="T217">
            <v>0</v>
          </cell>
          <cell r="U217">
            <v>0</v>
          </cell>
          <cell r="V217">
            <v>3.9889196675900275E-2</v>
          </cell>
          <cell r="W217">
            <v>0</v>
          </cell>
          <cell r="X217">
            <v>0</v>
          </cell>
          <cell r="Y217">
            <v>0</v>
          </cell>
          <cell r="Z217">
            <v>3.9889196675900275E-2</v>
          </cell>
          <cell r="AA217">
            <v>0</v>
          </cell>
          <cell r="AB217">
            <v>0</v>
          </cell>
          <cell r="AC217">
            <v>0</v>
          </cell>
          <cell r="AD217">
            <v>3.9889196675900275E-2</v>
          </cell>
          <cell r="AE217">
            <v>0</v>
          </cell>
          <cell r="AF217">
            <v>0</v>
          </cell>
          <cell r="AG217">
            <v>0</v>
          </cell>
          <cell r="AH217">
            <v>3.9889196675900275E-2</v>
          </cell>
          <cell r="AI217">
            <v>0</v>
          </cell>
          <cell r="AJ217">
            <v>0</v>
          </cell>
          <cell r="AK217">
            <v>0</v>
          </cell>
          <cell r="AL217">
            <v>3.9889196675900275E-2</v>
          </cell>
          <cell r="AM217">
            <v>0</v>
          </cell>
          <cell r="AN217">
            <v>0</v>
          </cell>
          <cell r="AO217">
            <v>0</v>
          </cell>
          <cell r="AP217">
            <v>3.9889196675900275E-2</v>
          </cell>
          <cell r="AQ217">
            <v>0</v>
          </cell>
          <cell r="AR217">
            <v>0</v>
          </cell>
          <cell r="AS217">
            <v>0</v>
          </cell>
          <cell r="AT217">
            <v>3.9889196675900275E-2</v>
          </cell>
          <cell r="AU217">
            <v>0</v>
          </cell>
          <cell r="AV217">
            <v>0</v>
          </cell>
          <cell r="AW217">
            <v>0</v>
          </cell>
        </row>
        <row r="218">
          <cell r="A218" t="str">
            <v>Comp8</v>
          </cell>
          <cell r="B218">
            <v>0</v>
          </cell>
          <cell r="C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</row>
        <row r="219">
          <cell r="A219" t="str">
            <v>Comp9</v>
          </cell>
          <cell r="B219">
            <v>0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</row>
        <row r="220">
          <cell r="A220" t="str">
            <v>Comp10</v>
          </cell>
          <cell r="B220">
            <v>0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</row>
        <row r="221">
          <cell r="A221" t="str">
            <v>Comp11</v>
          </cell>
          <cell r="B221">
            <v>0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</row>
        <row r="222">
          <cell r="A222" t="str">
            <v>Comp12</v>
          </cell>
          <cell r="B222">
            <v>0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</row>
        <row r="223">
          <cell r="A223" t="str">
            <v>Comp13</v>
          </cell>
          <cell r="B223">
            <v>0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</row>
        <row r="224">
          <cell r="A224" t="str">
            <v>Comp14</v>
          </cell>
          <cell r="B224">
            <v>0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</row>
        <row r="225">
          <cell r="A225" t="str">
            <v>Comp15</v>
          </cell>
          <cell r="B225">
            <v>0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</row>
        <row r="226">
          <cell r="A226" t="str">
            <v>Comp16</v>
          </cell>
          <cell r="B226">
            <v>0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</row>
        <row r="227">
          <cell r="A227" t="str">
            <v>Comp17</v>
          </cell>
          <cell r="B227">
            <v>0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</row>
        <row r="228">
          <cell r="A228" t="str">
            <v>Comp18</v>
          </cell>
          <cell r="B228">
            <v>0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</row>
        <row r="229">
          <cell r="A229" t="str">
            <v>Comp19</v>
          </cell>
          <cell r="B229">
            <v>0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</row>
        <row r="230">
          <cell r="A230" t="str">
            <v>Comp20</v>
          </cell>
          <cell r="B230">
            <v>0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</row>
        <row r="231">
          <cell r="A231" t="str">
            <v>Comp21</v>
          </cell>
          <cell r="B231">
            <v>0</v>
          </cell>
          <cell r="C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</row>
        <row r="232">
          <cell r="A232" t="str">
            <v>Comp22</v>
          </cell>
          <cell r="B232">
            <v>0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</row>
        <row r="233">
          <cell r="A233" t="str">
            <v>Comp23</v>
          </cell>
          <cell r="B233">
            <v>0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</row>
        <row r="234">
          <cell r="A234" t="str">
            <v>Comp24</v>
          </cell>
          <cell r="B234">
            <v>0</v>
          </cell>
          <cell r="C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</row>
        <row r="235">
          <cell r="A235" t="str">
            <v>Comp25</v>
          </cell>
          <cell r="B235">
            <v>0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</row>
        <row r="236">
          <cell r="A236" t="str">
            <v>Addition/Deletion 1</v>
          </cell>
          <cell r="B236">
            <v>0</v>
          </cell>
          <cell r="C236">
            <v>1</v>
          </cell>
          <cell r="D236">
            <v>0</v>
          </cell>
          <cell r="E236">
            <v>0</v>
          </cell>
          <cell r="F236">
            <v>0</v>
          </cell>
          <cell r="G236">
            <v>1</v>
          </cell>
          <cell r="H236">
            <v>0</v>
          </cell>
          <cell r="I236">
            <v>0</v>
          </cell>
          <cell r="J236">
            <v>0</v>
          </cell>
          <cell r="K236">
            <v>1</v>
          </cell>
          <cell r="L236">
            <v>0</v>
          </cell>
          <cell r="M236">
            <v>0</v>
          </cell>
          <cell r="N236">
            <v>0</v>
          </cell>
          <cell r="O236">
            <v>1</v>
          </cell>
          <cell r="P236">
            <v>0</v>
          </cell>
          <cell r="Q236">
            <v>0</v>
          </cell>
          <cell r="R236">
            <v>0</v>
          </cell>
          <cell r="S236">
            <v>1</v>
          </cell>
          <cell r="T236">
            <v>0</v>
          </cell>
          <cell r="U236">
            <v>0</v>
          </cell>
          <cell r="V236">
            <v>0</v>
          </cell>
          <cell r="W236">
            <v>1</v>
          </cell>
          <cell r="X236">
            <v>0</v>
          </cell>
          <cell r="Y236">
            <v>0</v>
          </cell>
          <cell r="Z236">
            <v>0</v>
          </cell>
          <cell r="AA236">
            <v>1</v>
          </cell>
          <cell r="AB236">
            <v>0</v>
          </cell>
          <cell r="AC236">
            <v>0</v>
          </cell>
          <cell r="AD236">
            <v>0</v>
          </cell>
          <cell r="AE236">
            <v>1</v>
          </cell>
          <cell r="AF236">
            <v>0</v>
          </cell>
          <cell r="AG236">
            <v>0</v>
          </cell>
          <cell r="AH236">
            <v>0</v>
          </cell>
          <cell r="AI236">
            <v>1</v>
          </cell>
          <cell r="AJ236">
            <v>0</v>
          </cell>
          <cell r="AK236">
            <v>0</v>
          </cell>
          <cell r="AL236">
            <v>0</v>
          </cell>
          <cell r="AM236">
            <v>1</v>
          </cell>
          <cell r="AN236">
            <v>0</v>
          </cell>
          <cell r="AO236">
            <v>0</v>
          </cell>
          <cell r="AP236">
            <v>0</v>
          </cell>
          <cell r="AQ236">
            <v>1</v>
          </cell>
          <cell r="AR236">
            <v>0</v>
          </cell>
          <cell r="AS236">
            <v>0</v>
          </cell>
          <cell r="AT236">
            <v>0</v>
          </cell>
          <cell r="AU236">
            <v>1</v>
          </cell>
          <cell r="AV236">
            <v>0</v>
          </cell>
          <cell r="AW236">
            <v>0</v>
          </cell>
        </row>
        <row r="237">
          <cell r="A237" t="str">
            <v>Addition/Deletion 2</v>
          </cell>
          <cell r="B237">
            <v>0</v>
          </cell>
          <cell r="C237">
            <v>1</v>
          </cell>
          <cell r="D237">
            <v>0</v>
          </cell>
          <cell r="E237">
            <v>0</v>
          </cell>
          <cell r="F237">
            <v>0</v>
          </cell>
          <cell r="G237">
            <v>1</v>
          </cell>
          <cell r="H237">
            <v>0</v>
          </cell>
          <cell r="I237">
            <v>0</v>
          </cell>
          <cell r="J237">
            <v>0</v>
          </cell>
          <cell r="K237">
            <v>1</v>
          </cell>
          <cell r="L237">
            <v>0</v>
          </cell>
          <cell r="M237">
            <v>0</v>
          </cell>
          <cell r="N237">
            <v>0</v>
          </cell>
          <cell r="O237">
            <v>1</v>
          </cell>
          <cell r="P237">
            <v>0</v>
          </cell>
          <cell r="Q237">
            <v>0</v>
          </cell>
          <cell r="R237">
            <v>0</v>
          </cell>
          <cell r="S237">
            <v>1</v>
          </cell>
          <cell r="T237">
            <v>0</v>
          </cell>
          <cell r="U237">
            <v>0</v>
          </cell>
          <cell r="V237">
            <v>0</v>
          </cell>
          <cell r="W237">
            <v>1</v>
          </cell>
          <cell r="X237">
            <v>0</v>
          </cell>
          <cell r="Y237">
            <v>0</v>
          </cell>
          <cell r="Z237">
            <v>0</v>
          </cell>
          <cell r="AA237">
            <v>1</v>
          </cell>
          <cell r="AB237">
            <v>0</v>
          </cell>
          <cell r="AC237">
            <v>0</v>
          </cell>
          <cell r="AD237">
            <v>0</v>
          </cell>
          <cell r="AE237">
            <v>1</v>
          </cell>
          <cell r="AF237">
            <v>0</v>
          </cell>
          <cell r="AG237">
            <v>0</v>
          </cell>
          <cell r="AH237">
            <v>0</v>
          </cell>
          <cell r="AI237">
            <v>1</v>
          </cell>
          <cell r="AJ237">
            <v>0</v>
          </cell>
          <cell r="AK237">
            <v>0</v>
          </cell>
          <cell r="AL237">
            <v>0</v>
          </cell>
          <cell r="AM237">
            <v>1</v>
          </cell>
          <cell r="AN237">
            <v>0</v>
          </cell>
          <cell r="AO237">
            <v>0</v>
          </cell>
          <cell r="AP237">
            <v>0</v>
          </cell>
          <cell r="AQ237">
            <v>1</v>
          </cell>
          <cell r="AR237">
            <v>0</v>
          </cell>
          <cell r="AS237">
            <v>0</v>
          </cell>
          <cell r="AT237">
            <v>0</v>
          </cell>
          <cell r="AU237">
            <v>1</v>
          </cell>
          <cell r="AV237">
            <v>0</v>
          </cell>
          <cell r="AW237">
            <v>0</v>
          </cell>
        </row>
        <row r="238">
          <cell r="A238" t="str">
            <v>Addition/Deletion 3</v>
          </cell>
          <cell r="B238">
            <v>0</v>
          </cell>
          <cell r="C238">
            <v>1</v>
          </cell>
          <cell r="D238">
            <v>0</v>
          </cell>
          <cell r="E238">
            <v>0</v>
          </cell>
          <cell r="F238">
            <v>0</v>
          </cell>
          <cell r="G238">
            <v>1</v>
          </cell>
          <cell r="H238">
            <v>0</v>
          </cell>
          <cell r="I238">
            <v>0</v>
          </cell>
          <cell r="J238">
            <v>0</v>
          </cell>
          <cell r="K238">
            <v>1</v>
          </cell>
          <cell r="L238">
            <v>0</v>
          </cell>
          <cell r="M238">
            <v>0</v>
          </cell>
          <cell r="N238">
            <v>0</v>
          </cell>
          <cell r="O238">
            <v>1</v>
          </cell>
          <cell r="P238">
            <v>0</v>
          </cell>
          <cell r="Q238">
            <v>0</v>
          </cell>
          <cell r="R238">
            <v>0</v>
          </cell>
          <cell r="S238">
            <v>1</v>
          </cell>
          <cell r="T238">
            <v>0</v>
          </cell>
          <cell r="U238">
            <v>0</v>
          </cell>
          <cell r="V238">
            <v>0</v>
          </cell>
          <cell r="W238">
            <v>1</v>
          </cell>
          <cell r="X238">
            <v>0</v>
          </cell>
          <cell r="Y238">
            <v>0</v>
          </cell>
          <cell r="Z238">
            <v>0</v>
          </cell>
          <cell r="AA238">
            <v>1</v>
          </cell>
          <cell r="AB238">
            <v>0</v>
          </cell>
          <cell r="AC238">
            <v>0</v>
          </cell>
          <cell r="AD238">
            <v>0</v>
          </cell>
          <cell r="AE238">
            <v>1</v>
          </cell>
          <cell r="AF238">
            <v>0</v>
          </cell>
          <cell r="AG238">
            <v>0</v>
          </cell>
          <cell r="AH238">
            <v>0</v>
          </cell>
          <cell r="AI238">
            <v>1</v>
          </cell>
          <cell r="AJ238">
            <v>0</v>
          </cell>
          <cell r="AK238">
            <v>0</v>
          </cell>
          <cell r="AL238">
            <v>0</v>
          </cell>
          <cell r="AM238">
            <v>1</v>
          </cell>
          <cell r="AN238">
            <v>0</v>
          </cell>
          <cell r="AO238">
            <v>0</v>
          </cell>
          <cell r="AP238">
            <v>0</v>
          </cell>
          <cell r="AQ238">
            <v>1</v>
          </cell>
          <cell r="AR238">
            <v>0</v>
          </cell>
          <cell r="AS238">
            <v>0</v>
          </cell>
          <cell r="AT238">
            <v>0</v>
          </cell>
          <cell r="AU238">
            <v>1</v>
          </cell>
          <cell r="AV238">
            <v>0</v>
          </cell>
          <cell r="AW238">
            <v>0</v>
          </cell>
        </row>
        <row r="239">
          <cell r="A239" t="str">
            <v>Addition/Deletion 4</v>
          </cell>
          <cell r="B239">
            <v>0</v>
          </cell>
          <cell r="C239">
            <v>1</v>
          </cell>
          <cell r="D239">
            <v>0</v>
          </cell>
          <cell r="E239">
            <v>0</v>
          </cell>
          <cell r="F239">
            <v>0</v>
          </cell>
          <cell r="G239">
            <v>1</v>
          </cell>
          <cell r="H239">
            <v>0</v>
          </cell>
          <cell r="I239">
            <v>0</v>
          </cell>
          <cell r="J239">
            <v>0</v>
          </cell>
          <cell r="K239">
            <v>1</v>
          </cell>
          <cell r="L239">
            <v>0</v>
          </cell>
          <cell r="M239">
            <v>0</v>
          </cell>
          <cell r="N239">
            <v>0</v>
          </cell>
          <cell r="O239">
            <v>1</v>
          </cell>
          <cell r="P239">
            <v>0</v>
          </cell>
          <cell r="Q239">
            <v>0</v>
          </cell>
          <cell r="R239">
            <v>0</v>
          </cell>
          <cell r="S239">
            <v>1</v>
          </cell>
          <cell r="T239">
            <v>0</v>
          </cell>
          <cell r="U239">
            <v>0</v>
          </cell>
          <cell r="V239">
            <v>0</v>
          </cell>
          <cell r="W239">
            <v>1</v>
          </cell>
          <cell r="X239">
            <v>0</v>
          </cell>
          <cell r="Y239">
            <v>0</v>
          </cell>
          <cell r="Z239">
            <v>0</v>
          </cell>
          <cell r="AA239">
            <v>1</v>
          </cell>
          <cell r="AB239">
            <v>0</v>
          </cell>
          <cell r="AC239">
            <v>0</v>
          </cell>
          <cell r="AD239">
            <v>0</v>
          </cell>
          <cell r="AE239">
            <v>1</v>
          </cell>
          <cell r="AF239">
            <v>0</v>
          </cell>
          <cell r="AG239">
            <v>0</v>
          </cell>
          <cell r="AH239">
            <v>0</v>
          </cell>
          <cell r="AI239">
            <v>1</v>
          </cell>
          <cell r="AJ239">
            <v>0</v>
          </cell>
          <cell r="AK239">
            <v>0</v>
          </cell>
          <cell r="AL239">
            <v>0</v>
          </cell>
          <cell r="AM239">
            <v>1</v>
          </cell>
          <cell r="AN239">
            <v>0</v>
          </cell>
          <cell r="AO239">
            <v>0</v>
          </cell>
          <cell r="AP239">
            <v>0</v>
          </cell>
          <cell r="AQ239">
            <v>1</v>
          </cell>
          <cell r="AR239">
            <v>0</v>
          </cell>
          <cell r="AS239">
            <v>0</v>
          </cell>
          <cell r="AT239">
            <v>0</v>
          </cell>
          <cell r="AU239">
            <v>1</v>
          </cell>
          <cell r="AV239">
            <v>0</v>
          </cell>
          <cell r="AW239">
            <v>0</v>
          </cell>
        </row>
        <row r="240">
          <cell r="A240" t="str">
            <v>Addition/Deletion 5</v>
          </cell>
          <cell r="B240">
            <v>0</v>
          </cell>
          <cell r="C240">
            <v>1</v>
          </cell>
          <cell r="D240">
            <v>0</v>
          </cell>
          <cell r="E240">
            <v>0</v>
          </cell>
          <cell r="F240">
            <v>0</v>
          </cell>
          <cell r="G240">
            <v>1</v>
          </cell>
          <cell r="H240">
            <v>0</v>
          </cell>
          <cell r="I240">
            <v>0</v>
          </cell>
          <cell r="J240">
            <v>0</v>
          </cell>
          <cell r="K240">
            <v>1</v>
          </cell>
          <cell r="L240">
            <v>0</v>
          </cell>
          <cell r="M240">
            <v>0</v>
          </cell>
          <cell r="N240">
            <v>0</v>
          </cell>
          <cell r="O240">
            <v>1</v>
          </cell>
          <cell r="P240">
            <v>0</v>
          </cell>
          <cell r="Q240">
            <v>0</v>
          </cell>
          <cell r="R240">
            <v>0</v>
          </cell>
          <cell r="S240">
            <v>1</v>
          </cell>
          <cell r="T240">
            <v>0</v>
          </cell>
          <cell r="U240">
            <v>0</v>
          </cell>
          <cell r="V240">
            <v>0</v>
          </cell>
          <cell r="W240">
            <v>1</v>
          </cell>
          <cell r="X240">
            <v>0</v>
          </cell>
          <cell r="Y240">
            <v>0</v>
          </cell>
          <cell r="Z240">
            <v>0</v>
          </cell>
          <cell r="AA240">
            <v>1</v>
          </cell>
          <cell r="AB240">
            <v>0</v>
          </cell>
          <cell r="AC240">
            <v>0</v>
          </cell>
          <cell r="AD240">
            <v>0</v>
          </cell>
          <cell r="AE240">
            <v>1</v>
          </cell>
          <cell r="AF240">
            <v>0</v>
          </cell>
          <cell r="AG240">
            <v>0</v>
          </cell>
          <cell r="AH240">
            <v>0</v>
          </cell>
          <cell r="AI240">
            <v>1</v>
          </cell>
          <cell r="AJ240">
            <v>0</v>
          </cell>
          <cell r="AK240">
            <v>0</v>
          </cell>
          <cell r="AL240">
            <v>0</v>
          </cell>
          <cell r="AM240">
            <v>1</v>
          </cell>
          <cell r="AN240">
            <v>0</v>
          </cell>
          <cell r="AO240">
            <v>0</v>
          </cell>
          <cell r="AP240">
            <v>0</v>
          </cell>
          <cell r="AQ240">
            <v>1</v>
          </cell>
          <cell r="AR240">
            <v>0</v>
          </cell>
          <cell r="AS240">
            <v>0</v>
          </cell>
          <cell r="AT240">
            <v>0</v>
          </cell>
          <cell r="AU240">
            <v>1</v>
          </cell>
          <cell r="AV240">
            <v>0</v>
          </cell>
          <cell r="AW240">
            <v>0</v>
          </cell>
        </row>
        <row r="241">
          <cell r="A241" t="str">
            <v>Total</v>
          </cell>
          <cell r="B241">
            <v>1</v>
          </cell>
          <cell r="C241">
            <v>0</v>
          </cell>
          <cell r="D241">
            <v>0</v>
          </cell>
          <cell r="E241">
            <v>0</v>
          </cell>
          <cell r="F241">
            <v>1</v>
          </cell>
          <cell r="G241">
            <v>0</v>
          </cell>
          <cell r="H241">
            <v>0</v>
          </cell>
          <cell r="I241">
            <v>0</v>
          </cell>
          <cell r="J241">
            <v>1</v>
          </cell>
          <cell r="K241">
            <v>0</v>
          </cell>
          <cell r="L241">
            <v>0</v>
          </cell>
          <cell r="M241">
            <v>0</v>
          </cell>
          <cell r="N241">
            <v>1</v>
          </cell>
          <cell r="O241">
            <v>0</v>
          </cell>
          <cell r="P241">
            <v>0</v>
          </cell>
          <cell r="Q241">
            <v>0</v>
          </cell>
          <cell r="R241">
            <v>1</v>
          </cell>
          <cell r="S241">
            <v>0</v>
          </cell>
          <cell r="T241">
            <v>0</v>
          </cell>
          <cell r="U241">
            <v>0</v>
          </cell>
          <cell r="V241">
            <v>1</v>
          </cell>
          <cell r="W241">
            <v>0</v>
          </cell>
          <cell r="X241">
            <v>0</v>
          </cell>
          <cell r="Y241">
            <v>0</v>
          </cell>
          <cell r="Z241">
            <v>1</v>
          </cell>
          <cell r="AA241">
            <v>0</v>
          </cell>
          <cell r="AB241">
            <v>0</v>
          </cell>
          <cell r="AC241">
            <v>0</v>
          </cell>
          <cell r="AD241">
            <v>1</v>
          </cell>
          <cell r="AE241">
            <v>0</v>
          </cell>
          <cell r="AF241">
            <v>0</v>
          </cell>
          <cell r="AG241">
            <v>0</v>
          </cell>
          <cell r="AH241">
            <v>1</v>
          </cell>
          <cell r="AI241">
            <v>0</v>
          </cell>
          <cell r="AJ241">
            <v>0</v>
          </cell>
          <cell r="AK241">
            <v>0</v>
          </cell>
          <cell r="AL241">
            <v>1</v>
          </cell>
          <cell r="AM241">
            <v>0</v>
          </cell>
          <cell r="AN241">
            <v>0</v>
          </cell>
          <cell r="AO241">
            <v>0</v>
          </cell>
          <cell r="AP241">
            <v>1</v>
          </cell>
          <cell r="AQ241">
            <v>0</v>
          </cell>
          <cell r="AR241">
            <v>0</v>
          </cell>
          <cell r="AS241">
            <v>0</v>
          </cell>
          <cell r="AT241">
            <v>1</v>
          </cell>
          <cell r="AU241">
            <v>0</v>
          </cell>
          <cell r="AV241">
            <v>0</v>
          </cell>
          <cell r="AW241">
            <v>0</v>
          </cell>
        </row>
        <row r="244">
          <cell r="A244" t="str">
            <v>Not Used</v>
          </cell>
          <cell r="B244" t="str">
            <v>2002(Historical)</v>
          </cell>
          <cell r="C244">
            <v>0</v>
          </cell>
          <cell r="D244">
            <v>0</v>
          </cell>
          <cell r="E244">
            <v>0</v>
          </cell>
          <cell r="F244">
            <v>2004</v>
          </cell>
          <cell r="G244">
            <v>0</v>
          </cell>
          <cell r="H244">
            <v>0</v>
          </cell>
          <cell r="I244">
            <v>0</v>
          </cell>
          <cell r="J244">
            <v>2005</v>
          </cell>
          <cell r="K244">
            <v>0</v>
          </cell>
          <cell r="L244">
            <v>0</v>
          </cell>
          <cell r="M244">
            <v>0</v>
          </cell>
          <cell r="N244">
            <v>2006</v>
          </cell>
          <cell r="O244">
            <v>0</v>
          </cell>
          <cell r="P244">
            <v>0</v>
          </cell>
          <cell r="Q244">
            <v>0</v>
          </cell>
          <cell r="R244">
            <v>2007</v>
          </cell>
          <cell r="S244">
            <v>0</v>
          </cell>
          <cell r="T244">
            <v>0</v>
          </cell>
          <cell r="U244">
            <v>0</v>
          </cell>
          <cell r="V244">
            <v>2008</v>
          </cell>
          <cell r="W244">
            <v>0</v>
          </cell>
          <cell r="X244">
            <v>0</v>
          </cell>
          <cell r="Y244">
            <v>0</v>
          </cell>
          <cell r="Z244">
            <v>2009</v>
          </cell>
          <cell r="AA244">
            <v>0</v>
          </cell>
          <cell r="AB244">
            <v>0</v>
          </cell>
          <cell r="AC244">
            <v>0</v>
          </cell>
          <cell r="AD244">
            <v>2010</v>
          </cell>
          <cell r="AE244">
            <v>0</v>
          </cell>
          <cell r="AF244">
            <v>0</v>
          </cell>
          <cell r="AG244">
            <v>0</v>
          </cell>
          <cell r="AH244">
            <v>2011</v>
          </cell>
          <cell r="AI244">
            <v>0</v>
          </cell>
          <cell r="AJ244">
            <v>0</v>
          </cell>
          <cell r="AK244">
            <v>0</v>
          </cell>
          <cell r="AL244">
            <v>2012</v>
          </cell>
          <cell r="AM244">
            <v>0</v>
          </cell>
          <cell r="AN244">
            <v>0</v>
          </cell>
          <cell r="AO244">
            <v>0</v>
          </cell>
          <cell r="AP244">
            <v>2013</v>
          </cell>
          <cell r="AQ244">
            <v>0</v>
          </cell>
          <cell r="AR244">
            <v>0</v>
          </cell>
          <cell r="AS244">
            <v>0</v>
          </cell>
          <cell r="AT244">
            <v>2014</v>
          </cell>
        </row>
        <row r="245">
          <cell r="A245" t="str">
            <v>Property</v>
          </cell>
          <cell r="B245" t="str">
            <v>Fair Share</v>
          </cell>
          <cell r="C245" t="str">
            <v>Penetration</v>
          </cell>
          <cell r="D245" t="str">
            <v>Mkt. Share</v>
          </cell>
          <cell r="E245" t="str">
            <v>Rmnights</v>
          </cell>
          <cell r="F245" t="str">
            <v>Fair Share</v>
          </cell>
          <cell r="G245" t="str">
            <v>Penetration</v>
          </cell>
          <cell r="H245" t="str">
            <v>Mkt. Share</v>
          </cell>
          <cell r="I245" t="str">
            <v>Rmnights</v>
          </cell>
          <cell r="J245" t="str">
            <v>Fair Share</v>
          </cell>
          <cell r="K245" t="str">
            <v>Penetration</v>
          </cell>
          <cell r="L245" t="str">
            <v>Mkt. Share</v>
          </cell>
          <cell r="M245" t="str">
            <v>Rmnights</v>
          </cell>
          <cell r="N245" t="str">
            <v>Fair Share</v>
          </cell>
          <cell r="O245" t="str">
            <v>Penetration</v>
          </cell>
          <cell r="P245" t="str">
            <v>Mkt. Share</v>
          </cell>
          <cell r="Q245" t="str">
            <v>Rmnights</v>
          </cell>
          <cell r="R245" t="str">
            <v>Fair Share</v>
          </cell>
          <cell r="S245" t="str">
            <v>Penetration</v>
          </cell>
          <cell r="T245" t="str">
            <v>Mkt. Share</v>
          </cell>
          <cell r="U245" t="str">
            <v>Rmnights</v>
          </cell>
          <cell r="V245" t="str">
            <v>Fair Share</v>
          </cell>
          <cell r="W245" t="str">
            <v>Penetration</v>
          </cell>
          <cell r="X245" t="str">
            <v>Mkt. Share</v>
          </cell>
          <cell r="Y245" t="str">
            <v>Rmnights</v>
          </cell>
          <cell r="Z245" t="str">
            <v>Fair Share</v>
          </cell>
          <cell r="AA245" t="str">
            <v>Penetration</v>
          </cell>
          <cell r="AB245" t="str">
            <v>Mkt. Share</v>
          </cell>
          <cell r="AC245" t="str">
            <v>Rmnights</v>
          </cell>
          <cell r="AD245" t="str">
            <v>Fair Share</v>
          </cell>
          <cell r="AE245" t="str">
            <v>Penetration</v>
          </cell>
          <cell r="AF245" t="str">
            <v>Mkt. Share</v>
          </cell>
          <cell r="AG245" t="str">
            <v>Rmnights</v>
          </cell>
          <cell r="AH245" t="str">
            <v>Fair Share</v>
          </cell>
          <cell r="AI245" t="str">
            <v>Penetration</v>
          </cell>
          <cell r="AJ245" t="str">
            <v>Mkt. Share</v>
          </cell>
          <cell r="AK245" t="str">
            <v>Rmnights</v>
          </cell>
          <cell r="AL245" t="str">
            <v>Fair Share</v>
          </cell>
          <cell r="AM245" t="str">
            <v>Penetration</v>
          </cell>
          <cell r="AN245" t="str">
            <v>Mkt. Share</v>
          </cell>
          <cell r="AO245" t="str">
            <v>Rmnights</v>
          </cell>
          <cell r="AP245" t="str">
            <v>Fair Share</v>
          </cell>
          <cell r="AQ245" t="str">
            <v>Penetration</v>
          </cell>
          <cell r="AR245" t="str">
            <v>Mkt. Share</v>
          </cell>
          <cell r="AS245" t="str">
            <v>Rmnights</v>
          </cell>
          <cell r="AT245" t="str">
            <v>Fair Share</v>
          </cell>
          <cell r="AU245" t="str">
            <v>Penetration</v>
          </cell>
          <cell r="AV245" t="str">
            <v>Mkt. Share</v>
          </cell>
          <cell r="AW245" t="str">
            <v>Rmnights</v>
          </cell>
        </row>
        <row r="246">
          <cell r="A246" t="str">
            <v>Sheraton JFK</v>
          </cell>
          <cell r="B246">
            <v>0.10193905817174516</v>
          </cell>
          <cell r="C246">
            <v>0</v>
          </cell>
          <cell r="D246">
            <v>0</v>
          </cell>
          <cell r="E246">
            <v>0</v>
          </cell>
          <cell r="F246">
            <v>0.10193905817174516</v>
          </cell>
          <cell r="G246">
            <v>0</v>
          </cell>
          <cell r="H246">
            <v>0</v>
          </cell>
          <cell r="I246">
            <v>0</v>
          </cell>
          <cell r="J246">
            <v>0.10193905817174516</v>
          </cell>
          <cell r="K246">
            <v>0</v>
          </cell>
          <cell r="L246">
            <v>0</v>
          </cell>
          <cell r="M246">
            <v>0</v>
          </cell>
          <cell r="N246">
            <v>0.10193905817174516</v>
          </cell>
          <cell r="O246">
            <v>0</v>
          </cell>
          <cell r="P246">
            <v>0</v>
          </cell>
          <cell r="Q246">
            <v>0</v>
          </cell>
          <cell r="R246">
            <v>0.10193905817174516</v>
          </cell>
          <cell r="S246">
            <v>0</v>
          </cell>
          <cell r="T246">
            <v>0</v>
          </cell>
          <cell r="U246">
            <v>0</v>
          </cell>
          <cell r="V246">
            <v>0.10193905817174516</v>
          </cell>
          <cell r="W246">
            <v>0</v>
          </cell>
          <cell r="X246">
            <v>0</v>
          </cell>
          <cell r="Y246">
            <v>0</v>
          </cell>
          <cell r="Z246">
            <v>0.10193905817174516</v>
          </cell>
          <cell r="AA246">
            <v>0</v>
          </cell>
          <cell r="AB246">
            <v>0</v>
          </cell>
          <cell r="AC246">
            <v>0</v>
          </cell>
          <cell r="AD246">
            <v>0.10193905817174516</v>
          </cell>
          <cell r="AE246">
            <v>0</v>
          </cell>
          <cell r="AF246">
            <v>0</v>
          </cell>
          <cell r="AG246">
            <v>0</v>
          </cell>
          <cell r="AH246">
            <v>0.10193905817174516</v>
          </cell>
          <cell r="AI246">
            <v>0</v>
          </cell>
          <cell r="AJ246">
            <v>0</v>
          </cell>
          <cell r="AK246">
            <v>0</v>
          </cell>
          <cell r="AL246">
            <v>0.10193905817174516</v>
          </cell>
          <cell r="AM246">
            <v>0</v>
          </cell>
          <cell r="AN246">
            <v>0</v>
          </cell>
          <cell r="AO246">
            <v>0</v>
          </cell>
          <cell r="AP246">
            <v>0.10193905817174516</v>
          </cell>
          <cell r="AQ246">
            <v>0</v>
          </cell>
          <cell r="AR246">
            <v>0</v>
          </cell>
          <cell r="AS246">
            <v>0</v>
          </cell>
          <cell r="AT246">
            <v>0.10193905817174516</v>
          </cell>
          <cell r="AU246">
            <v>0</v>
          </cell>
          <cell r="AV246">
            <v>0</v>
          </cell>
          <cell r="AW246">
            <v>0</v>
          </cell>
        </row>
        <row r="247">
          <cell r="A247" t="str">
            <v>Radisson JFK</v>
          </cell>
          <cell r="B247">
            <v>0.21385041551246536</v>
          </cell>
          <cell r="C247">
            <v>0</v>
          </cell>
          <cell r="D247">
            <v>0</v>
          </cell>
          <cell r="E247">
            <v>0</v>
          </cell>
          <cell r="F247">
            <v>0.21385041551246536</v>
          </cell>
          <cell r="G247">
            <v>0</v>
          </cell>
          <cell r="H247">
            <v>0</v>
          </cell>
          <cell r="I247">
            <v>0</v>
          </cell>
          <cell r="J247">
            <v>0.21385041551246536</v>
          </cell>
          <cell r="K247">
            <v>0</v>
          </cell>
          <cell r="L247">
            <v>0</v>
          </cell>
          <cell r="M247">
            <v>0</v>
          </cell>
          <cell r="N247">
            <v>0.21385041551246536</v>
          </cell>
          <cell r="O247">
            <v>0</v>
          </cell>
          <cell r="P247">
            <v>0</v>
          </cell>
          <cell r="Q247">
            <v>0</v>
          </cell>
          <cell r="R247">
            <v>0.21385041551246536</v>
          </cell>
          <cell r="S247">
            <v>0</v>
          </cell>
          <cell r="T247">
            <v>0</v>
          </cell>
          <cell r="U247">
            <v>0</v>
          </cell>
          <cell r="V247">
            <v>0.21385041551246536</v>
          </cell>
          <cell r="W247">
            <v>0</v>
          </cell>
          <cell r="X247">
            <v>0</v>
          </cell>
          <cell r="Y247">
            <v>0</v>
          </cell>
          <cell r="Z247">
            <v>0.21385041551246536</v>
          </cell>
          <cell r="AA247">
            <v>0</v>
          </cell>
          <cell r="AB247">
            <v>0</v>
          </cell>
          <cell r="AC247">
            <v>0</v>
          </cell>
          <cell r="AD247">
            <v>0.21385041551246536</v>
          </cell>
          <cell r="AE247">
            <v>0</v>
          </cell>
          <cell r="AF247">
            <v>0</v>
          </cell>
          <cell r="AG247">
            <v>0</v>
          </cell>
          <cell r="AH247">
            <v>0.21385041551246536</v>
          </cell>
          <cell r="AI247">
            <v>0</v>
          </cell>
          <cell r="AJ247">
            <v>0</v>
          </cell>
          <cell r="AK247">
            <v>0</v>
          </cell>
          <cell r="AL247">
            <v>0.21385041551246536</v>
          </cell>
          <cell r="AM247">
            <v>0</v>
          </cell>
          <cell r="AN247">
            <v>0</v>
          </cell>
          <cell r="AO247">
            <v>0</v>
          </cell>
          <cell r="AP247">
            <v>0.21385041551246536</v>
          </cell>
          <cell r="AQ247">
            <v>0</v>
          </cell>
          <cell r="AR247">
            <v>0</v>
          </cell>
          <cell r="AS247">
            <v>0</v>
          </cell>
          <cell r="AT247">
            <v>0.21385041551246536</v>
          </cell>
          <cell r="AU247">
            <v>0</v>
          </cell>
          <cell r="AV247">
            <v>0</v>
          </cell>
          <cell r="AW247">
            <v>0</v>
          </cell>
        </row>
        <row r="248">
          <cell r="A248" t="str">
            <v>Holiday Inn</v>
          </cell>
          <cell r="B248">
            <v>0.1994459833795014</v>
          </cell>
          <cell r="C248">
            <v>0</v>
          </cell>
          <cell r="D248">
            <v>0</v>
          </cell>
          <cell r="E248">
            <v>0</v>
          </cell>
          <cell r="F248">
            <v>0.1994459833795014</v>
          </cell>
          <cell r="G248">
            <v>0</v>
          </cell>
          <cell r="H248">
            <v>0</v>
          </cell>
          <cell r="I248">
            <v>0</v>
          </cell>
          <cell r="J248">
            <v>0.1994459833795014</v>
          </cell>
          <cell r="K248">
            <v>0</v>
          </cell>
          <cell r="L248">
            <v>0</v>
          </cell>
          <cell r="M248">
            <v>0</v>
          </cell>
          <cell r="N248">
            <v>0.1994459833795014</v>
          </cell>
          <cell r="O248">
            <v>0</v>
          </cell>
          <cell r="P248">
            <v>0</v>
          </cell>
          <cell r="Q248">
            <v>0</v>
          </cell>
          <cell r="R248">
            <v>0.1994459833795014</v>
          </cell>
          <cell r="S248">
            <v>0</v>
          </cell>
          <cell r="T248">
            <v>0</v>
          </cell>
          <cell r="U248">
            <v>0</v>
          </cell>
          <cell r="V248">
            <v>0.1994459833795014</v>
          </cell>
          <cell r="W248">
            <v>0</v>
          </cell>
          <cell r="X248">
            <v>0</v>
          </cell>
          <cell r="Y248">
            <v>0</v>
          </cell>
          <cell r="Z248">
            <v>0.1994459833795014</v>
          </cell>
          <cell r="AA248">
            <v>0</v>
          </cell>
          <cell r="AB248">
            <v>0</v>
          </cell>
          <cell r="AC248">
            <v>0</v>
          </cell>
          <cell r="AD248">
            <v>0.1994459833795014</v>
          </cell>
          <cell r="AE248">
            <v>0</v>
          </cell>
          <cell r="AF248">
            <v>0</v>
          </cell>
          <cell r="AG248">
            <v>0</v>
          </cell>
          <cell r="AH248">
            <v>0.1994459833795014</v>
          </cell>
          <cell r="AI248">
            <v>0</v>
          </cell>
          <cell r="AJ248">
            <v>0</v>
          </cell>
          <cell r="AK248">
            <v>0</v>
          </cell>
          <cell r="AL248">
            <v>0.1994459833795014</v>
          </cell>
          <cell r="AM248">
            <v>0</v>
          </cell>
          <cell r="AN248">
            <v>0</v>
          </cell>
          <cell r="AO248">
            <v>0</v>
          </cell>
          <cell r="AP248">
            <v>0.1994459833795014</v>
          </cell>
          <cell r="AQ248">
            <v>0</v>
          </cell>
          <cell r="AR248">
            <v>0</v>
          </cell>
          <cell r="AS248">
            <v>0</v>
          </cell>
          <cell r="AT248">
            <v>0.1994459833795014</v>
          </cell>
          <cell r="AU248">
            <v>0</v>
          </cell>
          <cell r="AV248">
            <v>0</v>
          </cell>
          <cell r="AW248">
            <v>0</v>
          </cell>
        </row>
        <row r="249">
          <cell r="A249" t="str">
            <v>Ramada Plaza</v>
          </cell>
          <cell r="B249">
            <v>0.17229916897506925</v>
          </cell>
          <cell r="C249">
            <v>0</v>
          </cell>
          <cell r="D249">
            <v>0</v>
          </cell>
          <cell r="E249">
            <v>0</v>
          </cell>
          <cell r="F249">
            <v>0.17229916897506925</v>
          </cell>
          <cell r="G249">
            <v>0</v>
          </cell>
          <cell r="H249">
            <v>0</v>
          </cell>
          <cell r="I249">
            <v>0</v>
          </cell>
          <cell r="J249">
            <v>0.17229916897506925</v>
          </cell>
          <cell r="K249">
            <v>0</v>
          </cell>
          <cell r="L249">
            <v>0</v>
          </cell>
          <cell r="M249">
            <v>0</v>
          </cell>
          <cell r="N249">
            <v>0.17229916897506925</v>
          </cell>
          <cell r="O249">
            <v>0</v>
          </cell>
          <cell r="P249">
            <v>0</v>
          </cell>
          <cell r="Q249">
            <v>0</v>
          </cell>
          <cell r="R249">
            <v>0.17229916897506925</v>
          </cell>
          <cell r="S249">
            <v>0</v>
          </cell>
          <cell r="T249">
            <v>0</v>
          </cell>
          <cell r="U249">
            <v>0</v>
          </cell>
          <cell r="V249">
            <v>0.17229916897506925</v>
          </cell>
          <cell r="W249">
            <v>0</v>
          </cell>
          <cell r="X249">
            <v>0</v>
          </cell>
          <cell r="Y249">
            <v>0</v>
          </cell>
          <cell r="Z249">
            <v>0.17229916897506925</v>
          </cell>
          <cell r="AA249">
            <v>0</v>
          </cell>
          <cell r="AB249">
            <v>0</v>
          </cell>
          <cell r="AC249">
            <v>0</v>
          </cell>
          <cell r="AD249">
            <v>0.17229916897506925</v>
          </cell>
          <cell r="AE249">
            <v>0</v>
          </cell>
          <cell r="AF249">
            <v>0</v>
          </cell>
          <cell r="AG249">
            <v>0</v>
          </cell>
          <cell r="AH249">
            <v>0.17229916897506925</v>
          </cell>
          <cell r="AI249">
            <v>0</v>
          </cell>
          <cell r="AJ249">
            <v>0</v>
          </cell>
          <cell r="AK249">
            <v>0</v>
          </cell>
          <cell r="AL249">
            <v>0.17229916897506925</v>
          </cell>
          <cell r="AM249">
            <v>0</v>
          </cell>
          <cell r="AN249">
            <v>0</v>
          </cell>
          <cell r="AO249">
            <v>0</v>
          </cell>
          <cell r="AP249">
            <v>0.17229916897506925</v>
          </cell>
          <cell r="AQ249">
            <v>0</v>
          </cell>
          <cell r="AR249">
            <v>0</v>
          </cell>
          <cell r="AS249">
            <v>0</v>
          </cell>
          <cell r="AT249">
            <v>0.17229916897506925</v>
          </cell>
          <cell r="AU249">
            <v>0</v>
          </cell>
          <cell r="AV249">
            <v>0</v>
          </cell>
          <cell r="AW249">
            <v>0</v>
          </cell>
        </row>
        <row r="250">
          <cell r="A250" t="str">
            <v xml:space="preserve">Hampton Inn </v>
          </cell>
          <cell r="B250">
            <v>0.11966759002770083</v>
          </cell>
          <cell r="C250">
            <v>0</v>
          </cell>
          <cell r="D250">
            <v>0</v>
          </cell>
          <cell r="E250">
            <v>0</v>
          </cell>
          <cell r="F250">
            <v>0.11966759002770083</v>
          </cell>
          <cell r="G250">
            <v>0</v>
          </cell>
          <cell r="H250">
            <v>0</v>
          </cell>
          <cell r="I250">
            <v>0</v>
          </cell>
          <cell r="J250">
            <v>0.11966759002770083</v>
          </cell>
          <cell r="K250">
            <v>0</v>
          </cell>
          <cell r="L250">
            <v>0</v>
          </cell>
          <cell r="M250">
            <v>0</v>
          </cell>
          <cell r="N250">
            <v>0.11966759002770083</v>
          </cell>
          <cell r="O250">
            <v>0</v>
          </cell>
          <cell r="P250">
            <v>0</v>
          </cell>
          <cell r="Q250">
            <v>0</v>
          </cell>
          <cell r="R250">
            <v>0.11966759002770083</v>
          </cell>
          <cell r="S250">
            <v>0</v>
          </cell>
          <cell r="T250">
            <v>0</v>
          </cell>
          <cell r="U250">
            <v>0</v>
          </cell>
          <cell r="V250">
            <v>0.11966759002770083</v>
          </cell>
          <cell r="W250">
            <v>0</v>
          </cell>
          <cell r="X250">
            <v>0</v>
          </cell>
          <cell r="Y250">
            <v>0</v>
          </cell>
          <cell r="Z250">
            <v>0.11966759002770083</v>
          </cell>
          <cell r="AA250">
            <v>0</v>
          </cell>
          <cell r="AB250">
            <v>0</v>
          </cell>
          <cell r="AC250">
            <v>0</v>
          </cell>
          <cell r="AD250">
            <v>0.11966759002770083</v>
          </cell>
          <cell r="AE250">
            <v>0</v>
          </cell>
          <cell r="AF250">
            <v>0</v>
          </cell>
          <cell r="AG250">
            <v>0</v>
          </cell>
          <cell r="AH250">
            <v>0.11966759002770083</v>
          </cell>
          <cell r="AI250">
            <v>0</v>
          </cell>
          <cell r="AJ250">
            <v>0</v>
          </cell>
          <cell r="AK250">
            <v>0</v>
          </cell>
          <cell r="AL250">
            <v>0.11966759002770083</v>
          </cell>
          <cell r="AM250">
            <v>0</v>
          </cell>
          <cell r="AN250">
            <v>0</v>
          </cell>
          <cell r="AO250">
            <v>0</v>
          </cell>
          <cell r="AP250">
            <v>0.11966759002770083</v>
          </cell>
          <cell r="AQ250">
            <v>0</v>
          </cell>
          <cell r="AR250">
            <v>0</v>
          </cell>
          <cell r="AS250">
            <v>0</v>
          </cell>
          <cell r="AT250">
            <v>0.11966759002770083</v>
          </cell>
          <cell r="AU250">
            <v>0</v>
          </cell>
          <cell r="AV250">
            <v>0</v>
          </cell>
          <cell r="AW250">
            <v>0</v>
          </cell>
        </row>
        <row r="251">
          <cell r="A251" t="str">
            <v>Courtyard by Marriott</v>
          </cell>
          <cell r="B251">
            <v>9.1966759002770085E-2</v>
          </cell>
          <cell r="C251">
            <v>0</v>
          </cell>
          <cell r="D251">
            <v>0</v>
          </cell>
          <cell r="E251">
            <v>0</v>
          </cell>
          <cell r="F251">
            <v>9.1966759002770085E-2</v>
          </cell>
          <cell r="G251">
            <v>0</v>
          </cell>
          <cell r="H251">
            <v>0</v>
          </cell>
          <cell r="I251">
            <v>0</v>
          </cell>
          <cell r="J251">
            <v>9.1966759002770085E-2</v>
          </cell>
          <cell r="K251">
            <v>0</v>
          </cell>
          <cell r="L251">
            <v>0</v>
          </cell>
          <cell r="M251">
            <v>0</v>
          </cell>
          <cell r="N251">
            <v>9.1966759002770085E-2</v>
          </cell>
          <cell r="O251">
            <v>0</v>
          </cell>
          <cell r="P251">
            <v>0</v>
          </cell>
          <cell r="Q251">
            <v>0</v>
          </cell>
          <cell r="R251">
            <v>9.1966759002770085E-2</v>
          </cell>
          <cell r="S251">
            <v>0</v>
          </cell>
          <cell r="T251">
            <v>0</v>
          </cell>
          <cell r="U251">
            <v>0</v>
          </cell>
          <cell r="V251">
            <v>9.1966759002770085E-2</v>
          </cell>
          <cell r="W251">
            <v>0</v>
          </cell>
          <cell r="X251">
            <v>0</v>
          </cell>
          <cell r="Y251">
            <v>0</v>
          </cell>
          <cell r="Z251">
            <v>9.1966759002770085E-2</v>
          </cell>
          <cell r="AA251">
            <v>0</v>
          </cell>
          <cell r="AB251">
            <v>0</v>
          </cell>
          <cell r="AC251">
            <v>0</v>
          </cell>
          <cell r="AD251">
            <v>9.1966759002770085E-2</v>
          </cell>
          <cell r="AE251">
            <v>0</v>
          </cell>
          <cell r="AF251">
            <v>0</v>
          </cell>
          <cell r="AG251">
            <v>0</v>
          </cell>
          <cell r="AH251">
            <v>9.1966759002770085E-2</v>
          </cell>
          <cell r="AI251">
            <v>0</v>
          </cell>
          <cell r="AJ251">
            <v>0</v>
          </cell>
          <cell r="AK251">
            <v>0</v>
          </cell>
          <cell r="AL251">
            <v>9.1966759002770085E-2</v>
          </cell>
          <cell r="AM251">
            <v>0</v>
          </cell>
          <cell r="AN251">
            <v>0</v>
          </cell>
          <cell r="AO251">
            <v>0</v>
          </cell>
          <cell r="AP251">
            <v>9.1966759002770085E-2</v>
          </cell>
          <cell r="AQ251">
            <v>0</v>
          </cell>
          <cell r="AR251">
            <v>0</v>
          </cell>
          <cell r="AS251">
            <v>0</v>
          </cell>
          <cell r="AT251">
            <v>9.1966759002770085E-2</v>
          </cell>
          <cell r="AU251">
            <v>0</v>
          </cell>
          <cell r="AV251">
            <v>0</v>
          </cell>
          <cell r="AW251">
            <v>0</v>
          </cell>
        </row>
        <row r="252">
          <cell r="A252" t="str">
            <v>Doubletree Club</v>
          </cell>
          <cell r="B252">
            <v>6.0941828254847646E-2</v>
          </cell>
          <cell r="C252">
            <v>0</v>
          </cell>
          <cell r="D252">
            <v>0</v>
          </cell>
          <cell r="E252">
            <v>0</v>
          </cell>
          <cell r="F252">
            <v>6.0941828254847646E-2</v>
          </cell>
          <cell r="G252">
            <v>0</v>
          </cell>
          <cell r="H252">
            <v>0</v>
          </cell>
          <cell r="I252">
            <v>0</v>
          </cell>
          <cell r="J252">
            <v>6.0941828254847646E-2</v>
          </cell>
          <cell r="K252">
            <v>0</v>
          </cell>
          <cell r="L252">
            <v>0</v>
          </cell>
          <cell r="M252">
            <v>0</v>
          </cell>
          <cell r="N252">
            <v>6.0941828254847646E-2</v>
          </cell>
          <cell r="O252">
            <v>0</v>
          </cell>
          <cell r="P252">
            <v>0</v>
          </cell>
          <cell r="Q252">
            <v>0</v>
          </cell>
          <cell r="R252">
            <v>6.0941828254847646E-2</v>
          </cell>
          <cell r="S252">
            <v>0</v>
          </cell>
          <cell r="T252">
            <v>0</v>
          </cell>
          <cell r="U252">
            <v>0</v>
          </cell>
          <cell r="V252">
            <v>6.0941828254847646E-2</v>
          </cell>
          <cell r="W252">
            <v>0</v>
          </cell>
          <cell r="X252">
            <v>0</v>
          </cell>
          <cell r="Y252">
            <v>0</v>
          </cell>
          <cell r="Z252">
            <v>6.0941828254847646E-2</v>
          </cell>
          <cell r="AA252">
            <v>0</v>
          </cell>
          <cell r="AB252">
            <v>0</v>
          </cell>
          <cell r="AC252">
            <v>0</v>
          </cell>
          <cell r="AD252">
            <v>6.0941828254847646E-2</v>
          </cell>
          <cell r="AE252">
            <v>0</v>
          </cell>
          <cell r="AF252">
            <v>0</v>
          </cell>
          <cell r="AG252">
            <v>0</v>
          </cell>
          <cell r="AH252">
            <v>6.0941828254847646E-2</v>
          </cell>
          <cell r="AI252">
            <v>0</v>
          </cell>
          <cell r="AJ252">
            <v>0</v>
          </cell>
          <cell r="AK252">
            <v>0</v>
          </cell>
          <cell r="AL252">
            <v>6.0941828254847646E-2</v>
          </cell>
          <cell r="AM252">
            <v>0</v>
          </cell>
          <cell r="AN252">
            <v>0</v>
          </cell>
          <cell r="AO252">
            <v>0</v>
          </cell>
          <cell r="AP252">
            <v>6.0941828254847646E-2</v>
          </cell>
          <cell r="AQ252">
            <v>0</v>
          </cell>
          <cell r="AR252">
            <v>0</v>
          </cell>
          <cell r="AS252">
            <v>0</v>
          </cell>
          <cell r="AT252">
            <v>6.0941828254847646E-2</v>
          </cell>
          <cell r="AU252">
            <v>0</v>
          </cell>
          <cell r="AV252">
            <v>0</v>
          </cell>
          <cell r="AW252">
            <v>0</v>
          </cell>
        </row>
        <row r="253">
          <cell r="A253" t="str">
            <v>La Quinta</v>
          </cell>
          <cell r="B253">
            <v>3.9889196675900275E-2</v>
          </cell>
          <cell r="C253">
            <v>0</v>
          </cell>
          <cell r="D253">
            <v>0</v>
          </cell>
          <cell r="E253">
            <v>0</v>
          </cell>
          <cell r="F253">
            <v>3.9889196675900275E-2</v>
          </cell>
          <cell r="G253">
            <v>0</v>
          </cell>
          <cell r="H253">
            <v>0</v>
          </cell>
          <cell r="I253">
            <v>0</v>
          </cell>
          <cell r="J253">
            <v>3.9889196675900275E-2</v>
          </cell>
          <cell r="K253">
            <v>0</v>
          </cell>
          <cell r="L253">
            <v>0</v>
          </cell>
          <cell r="M253">
            <v>0</v>
          </cell>
          <cell r="N253">
            <v>3.9889196675900275E-2</v>
          </cell>
          <cell r="O253">
            <v>0</v>
          </cell>
          <cell r="P253">
            <v>0</v>
          </cell>
          <cell r="Q253">
            <v>0</v>
          </cell>
          <cell r="R253">
            <v>3.9889196675900275E-2</v>
          </cell>
          <cell r="S253">
            <v>0</v>
          </cell>
          <cell r="T253">
            <v>0</v>
          </cell>
          <cell r="U253">
            <v>0</v>
          </cell>
          <cell r="V253">
            <v>3.9889196675900275E-2</v>
          </cell>
          <cell r="W253">
            <v>0</v>
          </cell>
          <cell r="X253">
            <v>0</v>
          </cell>
          <cell r="Y253">
            <v>0</v>
          </cell>
          <cell r="Z253">
            <v>3.9889196675900275E-2</v>
          </cell>
          <cell r="AA253">
            <v>0</v>
          </cell>
          <cell r="AB253">
            <v>0</v>
          </cell>
          <cell r="AC253">
            <v>0</v>
          </cell>
          <cell r="AD253">
            <v>3.9889196675900275E-2</v>
          </cell>
          <cell r="AE253">
            <v>0</v>
          </cell>
          <cell r="AF253">
            <v>0</v>
          </cell>
          <cell r="AG253">
            <v>0</v>
          </cell>
          <cell r="AH253">
            <v>3.9889196675900275E-2</v>
          </cell>
          <cell r="AI253">
            <v>0</v>
          </cell>
          <cell r="AJ253">
            <v>0</v>
          </cell>
          <cell r="AK253">
            <v>0</v>
          </cell>
          <cell r="AL253">
            <v>3.9889196675900275E-2</v>
          </cell>
          <cell r="AM253">
            <v>0</v>
          </cell>
          <cell r="AN253">
            <v>0</v>
          </cell>
          <cell r="AO253">
            <v>0</v>
          </cell>
          <cell r="AP253">
            <v>3.9889196675900275E-2</v>
          </cell>
          <cell r="AQ253">
            <v>0</v>
          </cell>
          <cell r="AR253">
            <v>0</v>
          </cell>
          <cell r="AS253">
            <v>0</v>
          </cell>
          <cell r="AT253">
            <v>3.9889196675900275E-2</v>
          </cell>
          <cell r="AU253">
            <v>0</v>
          </cell>
          <cell r="AV253">
            <v>0</v>
          </cell>
          <cell r="AW253">
            <v>0</v>
          </cell>
        </row>
        <row r="254">
          <cell r="A254" t="str">
            <v>Comp8</v>
          </cell>
          <cell r="B254">
            <v>0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</row>
        <row r="255">
          <cell r="A255" t="str">
            <v>Comp9</v>
          </cell>
          <cell r="B255">
            <v>0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</row>
        <row r="256">
          <cell r="A256" t="str">
            <v>Comp10</v>
          </cell>
          <cell r="B256">
            <v>0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</row>
        <row r="257">
          <cell r="A257" t="str">
            <v>Comp11</v>
          </cell>
          <cell r="B257">
            <v>0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</row>
        <row r="258">
          <cell r="A258" t="str">
            <v>Comp12</v>
          </cell>
          <cell r="B258">
            <v>0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</row>
        <row r="259">
          <cell r="A259" t="str">
            <v>Comp13</v>
          </cell>
          <cell r="B259">
            <v>0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</row>
        <row r="260">
          <cell r="A260" t="str">
            <v>Comp14</v>
          </cell>
          <cell r="B260">
            <v>0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</row>
        <row r="261">
          <cell r="A261" t="str">
            <v>Comp15</v>
          </cell>
          <cell r="B261">
            <v>0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</row>
        <row r="262">
          <cell r="A262" t="str">
            <v>Comp16</v>
          </cell>
          <cell r="B262">
            <v>0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</row>
        <row r="263">
          <cell r="A263" t="str">
            <v>Comp17</v>
          </cell>
          <cell r="B263">
            <v>0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</row>
        <row r="264">
          <cell r="A264" t="str">
            <v>Comp18</v>
          </cell>
          <cell r="B264">
            <v>0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</row>
        <row r="265">
          <cell r="A265" t="str">
            <v>Comp19</v>
          </cell>
          <cell r="B265">
            <v>0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</row>
        <row r="266">
          <cell r="A266" t="str">
            <v>Comp20</v>
          </cell>
          <cell r="B266">
            <v>0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</row>
        <row r="267">
          <cell r="A267" t="str">
            <v>Comp21</v>
          </cell>
          <cell r="B267">
            <v>0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</row>
        <row r="268">
          <cell r="A268" t="str">
            <v>Comp22</v>
          </cell>
          <cell r="B268">
            <v>0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</row>
        <row r="269">
          <cell r="A269" t="str">
            <v>Comp23</v>
          </cell>
          <cell r="B269">
            <v>0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</row>
        <row r="270">
          <cell r="A270" t="str">
            <v>Comp24</v>
          </cell>
          <cell r="B270">
            <v>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</row>
        <row r="271">
          <cell r="A271" t="str">
            <v>Comp25</v>
          </cell>
          <cell r="B271">
            <v>0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0</v>
          </cell>
        </row>
        <row r="272">
          <cell r="A272" t="str">
            <v>Addition/Deletion 1</v>
          </cell>
          <cell r="B272">
            <v>0</v>
          </cell>
          <cell r="C272">
            <v>1</v>
          </cell>
          <cell r="D272">
            <v>0</v>
          </cell>
          <cell r="E272">
            <v>0</v>
          </cell>
          <cell r="F272">
            <v>0</v>
          </cell>
          <cell r="G272">
            <v>1</v>
          </cell>
          <cell r="H272">
            <v>0</v>
          </cell>
          <cell r="I272">
            <v>0</v>
          </cell>
          <cell r="J272">
            <v>0</v>
          </cell>
          <cell r="K272">
            <v>1</v>
          </cell>
          <cell r="L272">
            <v>0</v>
          </cell>
          <cell r="M272">
            <v>0</v>
          </cell>
          <cell r="N272">
            <v>0</v>
          </cell>
          <cell r="O272">
            <v>1</v>
          </cell>
          <cell r="P272">
            <v>0</v>
          </cell>
          <cell r="Q272">
            <v>0</v>
          </cell>
          <cell r="R272">
            <v>0</v>
          </cell>
          <cell r="S272">
            <v>1</v>
          </cell>
          <cell r="T272">
            <v>0</v>
          </cell>
          <cell r="U272">
            <v>0</v>
          </cell>
          <cell r="V272">
            <v>0</v>
          </cell>
          <cell r="W272">
            <v>1</v>
          </cell>
          <cell r="X272">
            <v>0</v>
          </cell>
          <cell r="Y272">
            <v>0</v>
          </cell>
          <cell r="Z272">
            <v>0</v>
          </cell>
          <cell r="AA272">
            <v>1</v>
          </cell>
          <cell r="AB272">
            <v>0</v>
          </cell>
          <cell r="AC272">
            <v>0</v>
          </cell>
          <cell r="AD272">
            <v>0</v>
          </cell>
          <cell r="AE272">
            <v>1</v>
          </cell>
          <cell r="AF272">
            <v>0</v>
          </cell>
          <cell r="AG272">
            <v>0</v>
          </cell>
          <cell r="AH272">
            <v>0</v>
          </cell>
          <cell r="AI272">
            <v>1</v>
          </cell>
          <cell r="AJ272">
            <v>0</v>
          </cell>
          <cell r="AK272">
            <v>0</v>
          </cell>
          <cell r="AL272">
            <v>0</v>
          </cell>
          <cell r="AM272">
            <v>1</v>
          </cell>
          <cell r="AN272">
            <v>0</v>
          </cell>
          <cell r="AO272">
            <v>0</v>
          </cell>
          <cell r="AP272">
            <v>0</v>
          </cell>
          <cell r="AQ272">
            <v>1</v>
          </cell>
          <cell r="AR272">
            <v>0</v>
          </cell>
          <cell r="AS272">
            <v>0</v>
          </cell>
          <cell r="AT272">
            <v>0</v>
          </cell>
          <cell r="AU272">
            <v>1</v>
          </cell>
          <cell r="AV272">
            <v>0</v>
          </cell>
          <cell r="AW272">
            <v>0</v>
          </cell>
        </row>
        <row r="273">
          <cell r="A273" t="str">
            <v>Addition/Deletion 2</v>
          </cell>
          <cell r="B273">
            <v>0</v>
          </cell>
          <cell r="C273">
            <v>1</v>
          </cell>
          <cell r="D273">
            <v>0</v>
          </cell>
          <cell r="E273">
            <v>0</v>
          </cell>
          <cell r="F273">
            <v>0</v>
          </cell>
          <cell r="G273">
            <v>1</v>
          </cell>
          <cell r="H273">
            <v>0</v>
          </cell>
          <cell r="I273">
            <v>0</v>
          </cell>
          <cell r="J273">
            <v>0</v>
          </cell>
          <cell r="K273">
            <v>1</v>
          </cell>
          <cell r="L273">
            <v>0</v>
          </cell>
          <cell r="M273">
            <v>0</v>
          </cell>
          <cell r="N273">
            <v>0</v>
          </cell>
          <cell r="O273">
            <v>1</v>
          </cell>
          <cell r="P273">
            <v>0</v>
          </cell>
          <cell r="Q273">
            <v>0</v>
          </cell>
          <cell r="R273">
            <v>0</v>
          </cell>
          <cell r="S273">
            <v>1</v>
          </cell>
          <cell r="T273">
            <v>0</v>
          </cell>
          <cell r="U273">
            <v>0</v>
          </cell>
          <cell r="V273">
            <v>0</v>
          </cell>
          <cell r="W273">
            <v>1</v>
          </cell>
          <cell r="X273">
            <v>0</v>
          </cell>
          <cell r="Y273">
            <v>0</v>
          </cell>
          <cell r="Z273">
            <v>0</v>
          </cell>
          <cell r="AA273">
            <v>1</v>
          </cell>
          <cell r="AB273">
            <v>0</v>
          </cell>
          <cell r="AC273">
            <v>0</v>
          </cell>
          <cell r="AD273">
            <v>0</v>
          </cell>
          <cell r="AE273">
            <v>1</v>
          </cell>
          <cell r="AF273">
            <v>0</v>
          </cell>
          <cell r="AG273">
            <v>0</v>
          </cell>
          <cell r="AH273">
            <v>0</v>
          </cell>
          <cell r="AI273">
            <v>1</v>
          </cell>
          <cell r="AJ273">
            <v>0</v>
          </cell>
          <cell r="AK273">
            <v>0</v>
          </cell>
          <cell r="AL273">
            <v>0</v>
          </cell>
          <cell r="AM273">
            <v>1</v>
          </cell>
          <cell r="AN273">
            <v>0</v>
          </cell>
          <cell r="AO273">
            <v>0</v>
          </cell>
          <cell r="AP273">
            <v>0</v>
          </cell>
          <cell r="AQ273">
            <v>1</v>
          </cell>
          <cell r="AR273">
            <v>0</v>
          </cell>
          <cell r="AS273">
            <v>0</v>
          </cell>
          <cell r="AT273">
            <v>0</v>
          </cell>
          <cell r="AU273">
            <v>1</v>
          </cell>
          <cell r="AV273">
            <v>0</v>
          </cell>
          <cell r="AW273">
            <v>0</v>
          </cell>
        </row>
        <row r="274">
          <cell r="A274" t="str">
            <v>Addition/Deletion 3</v>
          </cell>
          <cell r="B274">
            <v>0</v>
          </cell>
          <cell r="C274">
            <v>1</v>
          </cell>
          <cell r="D274">
            <v>0</v>
          </cell>
          <cell r="E274">
            <v>0</v>
          </cell>
          <cell r="F274">
            <v>0</v>
          </cell>
          <cell r="G274">
            <v>1</v>
          </cell>
          <cell r="H274">
            <v>0</v>
          </cell>
          <cell r="I274">
            <v>0</v>
          </cell>
          <cell r="J274">
            <v>0</v>
          </cell>
          <cell r="K274">
            <v>1</v>
          </cell>
          <cell r="L274">
            <v>0</v>
          </cell>
          <cell r="M274">
            <v>0</v>
          </cell>
          <cell r="N274">
            <v>0</v>
          </cell>
          <cell r="O274">
            <v>1</v>
          </cell>
          <cell r="P274">
            <v>0</v>
          </cell>
          <cell r="Q274">
            <v>0</v>
          </cell>
          <cell r="R274">
            <v>0</v>
          </cell>
          <cell r="S274">
            <v>1</v>
          </cell>
          <cell r="T274">
            <v>0</v>
          </cell>
          <cell r="U274">
            <v>0</v>
          </cell>
          <cell r="V274">
            <v>0</v>
          </cell>
          <cell r="W274">
            <v>1</v>
          </cell>
          <cell r="X274">
            <v>0</v>
          </cell>
          <cell r="Y274">
            <v>0</v>
          </cell>
          <cell r="Z274">
            <v>0</v>
          </cell>
          <cell r="AA274">
            <v>1</v>
          </cell>
          <cell r="AB274">
            <v>0</v>
          </cell>
          <cell r="AC274">
            <v>0</v>
          </cell>
          <cell r="AD274">
            <v>0</v>
          </cell>
          <cell r="AE274">
            <v>1</v>
          </cell>
          <cell r="AF274">
            <v>0</v>
          </cell>
          <cell r="AG274">
            <v>0</v>
          </cell>
          <cell r="AH274">
            <v>0</v>
          </cell>
          <cell r="AI274">
            <v>1</v>
          </cell>
          <cell r="AJ274">
            <v>0</v>
          </cell>
          <cell r="AK274">
            <v>0</v>
          </cell>
          <cell r="AL274">
            <v>0</v>
          </cell>
          <cell r="AM274">
            <v>1</v>
          </cell>
          <cell r="AN274">
            <v>0</v>
          </cell>
          <cell r="AO274">
            <v>0</v>
          </cell>
          <cell r="AP274">
            <v>0</v>
          </cell>
          <cell r="AQ274">
            <v>1</v>
          </cell>
          <cell r="AR274">
            <v>0</v>
          </cell>
          <cell r="AS274">
            <v>0</v>
          </cell>
          <cell r="AT274">
            <v>0</v>
          </cell>
          <cell r="AU274">
            <v>1</v>
          </cell>
          <cell r="AV274">
            <v>0</v>
          </cell>
          <cell r="AW274">
            <v>0</v>
          </cell>
        </row>
        <row r="275">
          <cell r="A275" t="str">
            <v>Addition/Deletion 4</v>
          </cell>
          <cell r="B275">
            <v>0</v>
          </cell>
          <cell r="C275">
            <v>1</v>
          </cell>
          <cell r="D275">
            <v>0</v>
          </cell>
          <cell r="E275">
            <v>0</v>
          </cell>
          <cell r="F275">
            <v>0</v>
          </cell>
          <cell r="G275">
            <v>1</v>
          </cell>
          <cell r="H275">
            <v>0</v>
          </cell>
          <cell r="I275">
            <v>0</v>
          </cell>
          <cell r="J275">
            <v>0</v>
          </cell>
          <cell r="K275">
            <v>1</v>
          </cell>
          <cell r="L275">
            <v>0</v>
          </cell>
          <cell r="M275">
            <v>0</v>
          </cell>
          <cell r="N275">
            <v>0</v>
          </cell>
          <cell r="O275">
            <v>1</v>
          </cell>
          <cell r="P275">
            <v>0</v>
          </cell>
          <cell r="Q275">
            <v>0</v>
          </cell>
          <cell r="R275">
            <v>0</v>
          </cell>
          <cell r="S275">
            <v>1</v>
          </cell>
          <cell r="T275">
            <v>0</v>
          </cell>
          <cell r="U275">
            <v>0</v>
          </cell>
          <cell r="V275">
            <v>0</v>
          </cell>
          <cell r="W275">
            <v>1</v>
          </cell>
          <cell r="X275">
            <v>0</v>
          </cell>
          <cell r="Y275">
            <v>0</v>
          </cell>
          <cell r="Z275">
            <v>0</v>
          </cell>
          <cell r="AA275">
            <v>1</v>
          </cell>
          <cell r="AB275">
            <v>0</v>
          </cell>
          <cell r="AC275">
            <v>0</v>
          </cell>
          <cell r="AD275">
            <v>0</v>
          </cell>
          <cell r="AE275">
            <v>1</v>
          </cell>
          <cell r="AF275">
            <v>0</v>
          </cell>
          <cell r="AG275">
            <v>0</v>
          </cell>
          <cell r="AH275">
            <v>0</v>
          </cell>
          <cell r="AI275">
            <v>1</v>
          </cell>
          <cell r="AJ275">
            <v>0</v>
          </cell>
          <cell r="AK275">
            <v>0</v>
          </cell>
          <cell r="AL275">
            <v>0</v>
          </cell>
          <cell r="AM275">
            <v>1</v>
          </cell>
          <cell r="AN275">
            <v>0</v>
          </cell>
          <cell r="AO275">
            <v>0</v>
          </cell>
          <cell r="AP275">
            <v>0</v>
          </cell>
          <cell r="AQ275">
            <v>1</v>
          </cell>
          <cell r="AR275">
            <v>0</v>
          </cell>
          <cell r="AS275">
            <v>0</v>
          </cell>
          <cell r="AT275">
            <v>0</v>
          </cell>
          <cell r="AU275">
            <v>1</v>
          </cell>
          <cell r="AV275">
            <v>0</v>
          </cell>
          <cell r="AW275">
            <v>0</v>
          </cell>
        </row>
        <row r="276">
          <cell r="A276" t="str">
            <v>Addition/Deletion 5</v>
          </cell>
          <cell r="B276">
            <v>0</v>
          </cell>
          <cell r="C276">
            <v>1</v>
          </cell>
          <cell r="D276">
            <v>0</v>
          </cell>
          <cell r="E276">
            <v>0</v>
          </cell>
          <cell r="F276">
            <v>0</v>
          </cell>
          <cell r="G276">
            <v>1</v>
          </cell>
          <cell r="H276">
            <v>0</v>
          </cell>
          <cell r="I276">
            <v>0</v>
          </cell>
          <cell r="J276">
            <v>0</v>
          </cell>
          <cell r="K276">
            <v>1</v>
          </cell>
          <cell r="L276">
            <v>0</v>
          </cell>
          <cell r="M276">
            <v>0</v>
          </cell>
          <cell r="N276">
            <v>0</v>
          </cell>
          <cell r="O276">
            <v>1</v>
          </cell>
          <cell r="P276">
            <v>0</v>
          </cell>
          <cell r="Q276">
            <v>0</v>
          </cell>
          <cell r="R276">
            <v>0</v>
          </cell>
          <cell r="S276">
            <v>1</v>
          </cell>
          <cell r="T276">
            <v>0</v>
          </cell>
          <cell r="U276">
            <v>0</v>
          </cell>
          <cell r="V276">
            <v>0</v>
          </cell>
          <cell r="W276">
            <v>1</v>
          </cell>
          <cell r="X276">
            <v>0</v>
          </cell>
          <cell r="Y276">
            <v>0</v>
          </cell>
          <cell r="Z276">
            <v>0</v>
          </cell>
          <cell r="AA276">
            <v>1</v>
          </cell>
          <cell r="AB276">
            <v>0</v>
          </cell>
          <cell r="AC276">
            <v>0</v>
          </cell>
          <cell r="AD276">
            <v>0</v>
          </cell>
          <cell r="AE276">
            <v>1</v>
          </cell>
          <cell r="AF276">
            <v>0</v>
          </cell>
          <cell r="AG276">
            <v>0</v>
          </cell>
          <cell r="AH276">
            <v>0</v>
          </cell>
          <cell r="AI276">
            <v>1</v>
          </cell>
          <cell r="AJ276">
            <v>0</v>
          </cell>
          <cell r="AK276">
            <v>0</v>
          </cell>
          <cell r="AL276">
            <v>0</v>
          </cell>
          <cell r="AM276">
            <v>1</v>
          </cell>
          <cell r="AN276">
            <v>0</v>
          </cell>
          <cell r="AO276">
            <v>0</v>
          </cell>
          <cell r="AP276">
            <v>0</v>
          </cell>
          <cell r="AQ276">
            <v>1</v>
          </cell>
          <cell r="AR276">
            <v>0</v>
          </cell>
          <cell r="AS276">
            <v>0</v>
          </cell>
          <cell r="AT276">
            <v>0</v>
          </cell>
          <cell r="AU276">
            <v>1</v>
          </cell>
          <cell r="AV276">
            <v>0</v>
          </cell>
          <cell r="AW276">
            <v>0</v>
          </cell>
        </row>
        <row r="277">
          <cell r="A277" t="str">
            <v>Total</v>
          </cell>
          <cell r="B277">
            <v>1</v>
          </cell>
          <cell r="C277">
            <v>0</v>
          </cell>
          <cell r="D277">
            <v>0</v>
          </cell>
          <cell r="E277">
            <v>0</v>
          </cell>
          <cell r="F277">
            <v>1</v>
          </cell>
          <cell r="G277">
            <v>0</v>
          </cell>
          <cell r="H277">
            <v>0</v>
          </cell>
          <cell r="I277">
            <v>0</v>
          </cell>
          <cell r="J277">
            <v>1</v>
          </cell>
          <cell r="K277">
            <v>0</v>
          </cell>
          <cell r="L277">
            <v>0</v>
          </cell>
          <cell r="M277">
            <v>0</v>
          </cell>
          <cell r="N277">
            <v>1</v>
          </cell>
          <cell r="O277">
            <v>0</v>
          </cell>
          <cell r="P277">
            <v>0</v>
          </cell>
          <cell r="Q277">
            <v>0</v>
          </cell>
          <cell r="R277">
            <v>1</v>
          </cell>
          <cell r="S277">
            <v>0</v>
          </cell>
          <cell r="T277">
            <v>0</v>
          </cell>
          <cell r="U277">
            <v>0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0</v>
          </cell>
          <cell r="AB277">
            <v>0</v>
          </cell>
          <cell r="AC277">
            <v>0</v>
          </cell>
          <cell r="AD277">
            <v>1</v>
          </cell>
          <cell r="AE277">
            <v>0</v>
          </cell>
          <cell r="AF277">
            <v>0</v>
          </cell>
          <cell r="AG277">
            <v>0</v>
          </cell>
          <cell r="AH277">
            <v>1</v>
          </cell>
          <cell r="AI277">
            <v>0</v>
          </cell>
          <cell r="AJ277">
            <v>0</v>
          </cell>
          <cell r="AK277">
            <v>0</v>
          </cell>
          <cell r="AL277">
            <v>1</v>
          </cell>
          <cell r="AM277">
            <v>0</v>
          </cell>
          <cell r="AN277">
            <v>0</v>
          </cell>
          <cell r="AO277">
            <v>0</v>
          </cell>
          <cell r="AP277">
            <v>1</v>
          </cell>
          <cell r="AQ277">
            <v>0</v>
          </cell>
          <cell r="AR277">
            <v>0</v>
          </cell>
          <cell r="AS277">
            <v>0</v>
          </cell>
          <cell r="AT277">
            <v>1</v>
          </cell>
          <cell r="AU277">
            <v>0</v>
          </cell>
          <cell r="AV277">
            <v>0</v>
          </cell>
          <cell r="AW277">
            <v>0</v>
          </cell>
        </row>
        <row r="280">
          <cell r="A280" t="str">
            <v>Projected Roomnight Capture</v>
          </cell>
          <cell r="B280">
            <v>2004</v>
          </cell>
          <cell r="C280">
            <v>2005</v>
          </cell>
          <cell r="D280">
            <v>2006</v>
          </cell>
          <cell r="E280">
            <v>2007</v>
          </cell>
          <cell r="F280">
            <v>2008</v>
          </cell>
          <cell r="G280">
            <v>2009</v>
          </cell>
          <cell r="H280">
            <v>2010</v>
          </cell>
          <cell r="I280">
            <v>2011</v>
          </cell>
          <cell r="J280">
            <v>2012</v>
          </cell>
          <cell r="K280">
            <v>2013</v>
          </cell>
          <cell r="L280">
            <v>2014</v>
          </cell>
        </row>
        <row r="281">
          <cell r="A281" t="str">
            <v>Sheraton JFK (Occ.)</v>
          </cell>
          <cell r="B281">
            <v>0.67899983258675967</v>
          </cell>
          <cell r="C281">
            <v>0.67899983258675967</v>
          </cell>
          <cell r="D281">
            <v>0.67899983258675967</v>
          </cell>
          <cell r="E281">
            <v>0.67899983258675967</v>
          </cell>
          <cell r="F281">
            <v>0.67899983258675967</v>
          </cell>
          <cell r="G281">
            <v>0.67899983258675967</v>
          </cell>
          <cell r="H281">
            <v>0.67899983258675967</v>
          </cell>
          <cell r="I281">
            <v>0.67899983258675967</v>
          </cell>
          <cell r="J281">
            <v>0.67899983258675967</v>
          </cell>
          <cell r="K281">
            <v>0.67899983258675967</v>
          </cell>
          <cell r="L281">
            <v>0.67899983258675967</v>
          </cell>
        </row>
        <row r="282">
          <cell r="A282" t="str">
            <v xml:space="preserve">  Transient</v>
          </cell>
          <cell r="B282">
            <v>29641.101800447421</v>
          </cell>
          <cell r="C282">
            <v>29641.101800447421</v>
          </cell>
          <cell r="D282">
            <v>29641.101800447421</v>
          </cell>
          <cell r="E282">
            <v>29641.101800447421</v>
          </cell>
          <cell r="F282">
            <v>29641.101800447421</v>
          </cell>
          <cell r="G282">
            <v>29641.101800447421</v>
          </cell>
          <cell r="H282">
            <v>29641.101800447421</v>
          </cell>
          <cell r="I282">
            <v>29641.101800447421</v>
          </cell>
          <cell r="J282">
            <v>29641.101800447421</v>
          </cell>
          <cell r="K282">
            <v>29641.101800447421</v>
          </cell>
          <cell r="L282">
            <v>29641.101800447421</v>
          </cell>
        </row>
        <row r="283">
          <cell r="A283" t="str">
            <v xml:space="preserve">  Group</v>
          </cell>
          <cell r="B283">
            <v>10032.326321083381</v>
          </cell>
          <cell r="C283">
            <v>10032.326321083381</v>
          </cell>
          <cell r="D283">
            <v>10032.326321083381</v>
          </cell>
          <cell r="E283">
            <v>10032.326321083381</v>
          </cell>
          <cell r="F283">
            <v>10032.326321083381</v>
          </cell>
          <cell r="G283">
            <v>10032.326321083381</v>
          </cell>
          <cell r="H283">
            <v>10032.326321083381</v>
          </cell>
          <cell r="I283">
            <v>10032.326321083381</v>
          </cell>
          <cell r="J283">
            <v>10032.326321083381</v>
          </cell>
          <cell r="K283">
            <v>10032.326321083381</v>
          </cell>
          <cell r="L283">
            <v>10032.326321083381</v>
          </cell>
        </row>
        <row r="284">
          <cell r="A284" t="str">
            <v xml:space="preserve">  Contracted</v>
          </cell>
          <cell r="B284">
            <v>5928.2006349959784</v>
          </cell>
          <cell r="C284">
            <v>5928.2006349959784</v>
          </cell>
          <cell r="D284">
            <v>5928.2006349959784</v>
          </cell>
          <cell r="E284">
            <v>5928.2006349959784</v>
          </cell>
          <cell r="F284">
            <v>5928.2006349959784</v>
          </cell>
          <cell r="G284">
            <v>5928.2006349959784</v>
          </cell>
          <cell r="H284">
            <v>5928.2006349959784</v>
          </cell>
          <cell r="I284">
            <v>5928.2006349959784</v>
          </cell>
          <cell r="J284">
            <v>5928.2006349959784</v>
          </cell>
          <cell r="K284">
            <v>5928.2006349959784</v>
          </cell>
          <cell r="L284">
            <v>5928.2006349959784</v>
          </cell>
        </row>
        <row r="285">
          <cell r="A285" t="str">
            <v xml:space="preserve">  Other</v>
          </cell>
          <cell r="B285">
            <v>0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</row>
        <row r="286">
          <cell r="A286" t="str">
            <v xml:space="preserve">  Not Used</v>
          </cell>
          <cell r="B286">
            <v>0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</row>
        <row r="287">
          <cell r="A287" t="str">
            <v>Total</v>
          </cell>
          <cell r="B287">
            <v>45601.628756526778</v>
          </cell>
          <cell r="C287">
            <v>45601.628756526778</v>
          </cell>
          <cell r="D287">
            <v>45601.628756526778</v>
          </cell>
          <cell r="E287">
            <v>45601.628756526778</v>
          </cell>
          <cell r="F287">
            <v>45601.628756526778</v>
          </cell>
          <cell r="G287">
            <v>45601.628756526778</v>
          </cell>
          <cell r="H287">
            <v>45601.628756526778</v>
          </cell>
          <cell r="I287">
            <v>45601.628756526778</v>
          </cell>
          <cell r="J287">
            <v>45601.628756526778</v>
          </cell>
          <cell r="K287">
            <v>45601.628756526778</v>
          </cell>
          <cell r="L287">
            <v>45601.628756526778</v>
          </cell>
        </row>
        <row r="288">
          <cell r="A288" t="str">
            <v>Radisson JFK</v>
          </cell>
          <cell r="B288">
            <v>108062.53803472419</v>
          </cell>
          <cell r="C288">
            <v>108062.53803472419</v>
          </cell>
          <cell r="D288">
            <v>108062.53803472419</v>
          </cell>
          <cell r="E288">
            <v>108062.53803472419</v>
          </cell>
          <cell r="F288">
            <v>108062.53803472419</v>
          </cell>
          <cell r="G288">
            <v>108062.53803472419</v>
          </cell>
          <cell r="H288">
            <v>108062.53803472419</v>
          </cell>
          <cell r="I288">
            <v>108062.53803472419</v>
          </cell>
          <cell r="J288">
            <v>108062.53803472419</v>
          </cell>
          <cell r="K288">
            <v>108062.53803472419</v>
          </cell>
          <cell r="L288">
            <v>108062.53803472419</v>
          </cell>
        </row>
        <row r="289">
          <cell r="A289" t="str">
            <v>Holiday Inn</v>
          </cell>
          <cell r="B289">
            <v>109272.09892351937</v>
          </cell>
          <cell r="C289">
            <v>109272.09892351937</v>
          </cell>
          <cell r="D289">
            <v>109272.09892351937</v>
          </cell>
          <cell r="E289">
            <v>109272.09892351937</v>
          </cell>
          <cell r="F289">
            <v>109272.09892351937</v>
          </cell>
          <cell r="G289">
            <v>109272.09892351937</v>
          </cell>
          <cell r="H289">
            <v>109272.09892351937</v>
          </cell>
          <cell r="I289">
            <v>109272.09892351937</v>
          </cell>
          <cell r="J289">
            <v>109272.09892351937</v>
          </cell>
          <cell r="K289">
            <v>109272.09892351937</v>
          </cell>
          <cell r="L289">
            <v>109272.09892351937</v>
          </cell>
        </row>
        <row r="290">
          <cell r="A290" t="str">
            <v>Ramada Plaza</v>
          </cell>
          <cell r="B290">
            <v>0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</row>
        <row r="291">
          <cell r="A291" t="str">
            <v xml:space="preserve">Hampton Inn </v>
          </cell>
          <cell r="B291">
            <v>57947.358317714126</v>
          </cell>
          <cell r="C291">
            <v>57947.358317714126</v>
          </cell>
          <cell r="D291">
            <v>57947.358317714126</v>
          </cell>
          <cell r="E291">
            <v>57947.358317714126</v>
          </cell>
          <cell r="F291">
            <v>57947.358317714126</v>
          </cell>
          <cell r="G291">
            <v>57947.358317714126</v>
          </cell>
          <cell r="H291">
            <v>57947.358317714126</v>
          </cell>
          <cell r="I291">
            <v>57947.358317714126</v>
          </cell>
          <cell r="J291">
            <v>57947.358317714126</v>
          </cell>
          <cell r="K291">
            <v>57947.358317714126</v>
          </cell>
          <cell r="L291">
            <v>57947.358317714126</v>
          </cell>
        </row>
        <row r="292">
          <cell r="A292" t="str">
            <v>Courtyard by Marriott</v>
          </cell>
          <cell r="B292">
            <v>46533.100558452992</v>
          </cell>
          <cell r="C292">
            <v>46533.100558452992</v>
          </cell>
          <cell r="D292">
            <v>46533.100558452992</v>
          </cell>
          <cell r="E292">
            <v>46533.100558452992</v>
          </cell>
          <cell r="F292">
            <v>46533.100558452992</v>
          </cell>
          <cell r="G292">
            <v>46533.100558452992</v>
          </cell>
          <cell r="H292">
            <v>46533.100558452992</v>
          </cell>
          <cell r="I292">
            <v>46533.100558452992</v>
          </cell>
          <cell r="J292">
            <v>46533.100558452992</v>
          </cell>
          <cell r="K292">
            <v>46533.100558452992</v>
          </cell>
          <cell r="L292">
            <v>46533.100558452992</v>
          </cell>
        </row>
        <row r="293">
          <cell r="A293" t="str">
            <v>Doubletree Club</v>
          </cell>
          <cell r="B293">
            <v>24170.275409062531</v>
          </cell>
          <cell r="C293">
            <v>24170.275409062531</v>
          </cell>
          <cell r="D293">
            <v>24170.275409062531</v>
          </cell>
          <cell r="E293">
            <v>24170.275409062531</v>
          </cell>
          <cell r="F293">
            <v>24170.275409062531</v>
          </cell>
          <cell r="G293">
            <v>24170.275409062531</v>
          </cell>
          <cell r="H293">
            <v>24170.275409062531</v>
          </cell>
          <cell r="I293">
            <v>24170.275409062531</v>
          </cell>
          <cell r="J293">
            <v>24170.275409062531</v>
          </cell>
          <cell r="K293">
            <v>24170.275409062531</v>
          </cell>
          <cell r="L293">
            <v>24170.275409062531</v>
          </cell>
        </row>
        <row r="294">
          <cell r="A294" t="str">
            <v>La Quinta</v>
          </cell>
          <cell r="B294">
            <v>0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</row>
        <row r="295">
          <cell r="A295" t="str">
            <v>Comp8</v>
          </cell>
          <cell r="B295">
            <v>0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</row>
        <row r="296">
          <cell r="A296" t="str">
            <v>Comp9</v>
          </cell>
          <cell r="B296">
            <v>0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</row>
        <row r="297">
          <cell r="A297" t="str">
            <v>Comp10</v>
          </cell>
          <cell r="B297">
            <v>0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</row>
        <row r="298">
          <cell r="A298" t="str">
            <v>Comp11</v>
          </cell>
          <cell r="B298">
            <v>0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</row>
        <row r="299">
          <cell r="A299" t="str">
            <v>Comp12</v>
          </cell>
          <cell r="B299">
            <v>0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</row>
        <row r="300">
          <cell r="A300" t="str">
            <v>Comp13</v>
          </cell>
          <cell r="B300">
            <v>0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</row>
        <row r="301">
          <cell r="A301" t="str">
            <v>Comp14</v>
          </cell>
          <cell r="B301">
            <v>0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</row>
        <row r="302">
          <cell r="A302" t="str">
            <v>Comp15</v>
          </cell>
          <cell r="B302">
            <v>0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</row>
        <row r="303">
          <cell r="A303" t="str">
            <v>Comp16</v>
          </cell>
          <cell r="B303">
            <v>0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</row>
        <row r="304">
          <cell r="A304" t="str">
            <v>Comp17</v>
          </cell>
          <cell r="B304">
            <v>0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</row>
        <row r="305">
          <cell r="A305" t="str">
            <v>Comp18</v>
          </cell>
          <cell r="B305">
            <v>0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</row>
        <row r="306">
          <cell r="A306" t="str">
            <v>Comp19</v>
          </cell>
          <cell r="B306">
            <v>0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</row>
        <row r="307">
          <cell r="A307" t="str">
            <v>Comp20</v>
          </cell>
          <cell r="B307">
            <v>0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</row>
        <row r="308">
          <cell r="A308" t="str">
            <v>Comp21</v>
          </cell>
          <cell r="B308">
            <v>0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</row>
        <row r="309">
          <cell r="A309" t="str">
            <v>Comp22</v>
          </cell>
          <cell r="B309">
            <v>0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</row>
        <row r="310">
          <cell r="A310" t="str">
            <v>Comp23</v>
          </cell>
          <cell r="B310">
            <v>0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</row>
        <row r="311">
          <cell r="A311" t="str">
            <v>Comp24</v>
          </cell>
          <cell r="B311">
            <v>0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</row>
        <row r="312">
          <cell r="A312" t="str">
            <v>Comp25</v>
          </cell>
          <cell r="B312">
            <v>0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</row>
        <row r="313">
          <cell r="A313" t="str">
            <v>Addition/Deletion 1</v>
          </cell>
          <cell r="B313">
            <v>0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</row>
        <row r="314">
          <cell r="A314" t="str">
            <v>Addition/Deletion 2</v>
          </cell>
          <cell r="B314">
            <v>0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</row>
        <row r="315">
          <cell r="A315" t="str">
            <v>Addition/Deletion 3</v>
          </cell>
          <cell r="B315">
            <v>0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</row>
        <row r="316">
          <cell r="A316" t="str">
            <v>Addition/Deletion 4</v>
          </cell>
          <cell r="B316">
            <v>0</v>
          </cell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</row>
        <row r="317">
          <cell r="A317" t="str">
            <v>Addition/Deletion 5</v>
          </cell>
          <cell r="B317">
            <v>0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</row>
        <row r="320">
          <cell r="A320" t="str">
            <v>Projected Occupancy</v>
          </cell>
          <cell r="B320">
            <v>2004</v>
          </cell>
          <cell r="C320">
            <v>2005</v>
          </cell>
          <cell r="D320">
            <v>2006</v>
          </cell>
          <cell r="E320">
            <v>2007</v>
          </cell>
          <cell r="F320">
            <v>2008</v>
          </cell>
          <cell r="G320">
            <v>2009</v>
          </cell>
          <cell r="H320">
            <v>2010</v>
          </cell>
          <cell r="I320">
            <v>2011</v>
          </cell>
          <cell r="J320">
            <v>2012</v>
          </cell>
          <cell r="K320">
            <v>2013</v>
          </cell>
          <cell r="L320">
            <v>2014</v>
          </cell>
        </row>
        <row r="321">
          <cell r="A321" t="str">
            <v>Sheraton JFK</v>
          </cell>
          <cell r="B321">
            <v>0.67899983258675967</v>
          </cell>
          <cell r="C321">
            <v>0.67899983258675967</v>
          </cell>
          <cell r="D321">
            <v>0.67899983258675967</v>
          </cell>
          <cell r="E321">
            <v>0.67899983258675967</v>
          </cell>
          <cell r="F321">
            <v>0.67899983258675967</v>
          </cell>
          <cell r="G321">
            <v>0.67899983258675967</v>
          </cell>
          <cell r="H321">
            <v>0.67899983258675967</v>
          </cell>
          <cell r="I321">
            <v>0.67899983258675967</v>
          </cell>
          <cell r="J321">
            <v>0.67899983258675967</v>
          </cell>
          <cell r="K321">
            <v>0.67899983258675967</v>
          </cell>
          <cell r="L321">
            <v>0.67899983258675967</v>
          </cell>
        </row>
        <row r="322">
          <cell r="A322" t="str">
            <v>Radisson JFK</v>
          </cell>
          <cell r="B322">
            <v>0.76699934725476748</v>
          </cell>
          <cell r="C322">
            <v>0.76699934725476748</v>
          </cell>
          <cell r="D322">
            <v>0.76699934725476748</v>
          </cell>
          <cell r="E322">
            <v>0.76699934725476748</v>
          </cell>
          <cell r="F322">
            <v>0.76699934725476748</v>
          </cell>
          <cell r="G322">
            <v>0.76699934725476748</v>
          </cell>
          <cell r="H322">
            <v>0.76699934725476748</v>
          </cell>
          <cell r="I322">
            <v>0.76699934725476748</v>
          </cell>
          <cell r="J322">
            <v>0.76699934725476748</v>
          </cell>
          <cell r="K322">
            <v>0.76699934725476748</v>
          </cell>
          <cell r="L322">
            <v>0.76699934725476748</v>
          </cell>
        </row>
        <row r="323">
          <cell r="A323" t="str">
            <v>Holiday Inn</v>
          </cell>
          <cell r="B323">
            <v>0.83159892635859489</v>
          </cell>
          <cell r="C323">
            <v>0.83159892635859489</v>
          </cell>
          <cell r="D323">
            <v>0.83159892635859489</v>
          </cell>
          <cell r="E323">
            <v>0.83159892635859489</v>
          </cell>
          <cell r="F323">
            <v>0.83159892635859489</v>
          </cell>
          <cell r="G323">
            <v>0.83159892635859489</v>
          </cell>
          <cell r="H323">
            <v>0.83159892635859489</v>
          </cell>
          <cell r="I323">
            <v>0.83159892635859489</v>
          </cell>
          <cell r="J323">
            <v>0.83159892635859489</v>
          </cell>
          <cell r="K323">
            <v>0.83159892635859489</v>
          </cell>
          <cell r="L323">
            <v>0.83159892635859489</v>
          </cell>
        </row>
        <row r="324">
          <cell r="A324" t="str">
            <v>Ramada Plaza</v>
          </cell>
          <cell r="B324">
            <v>0</v>
          </cell>
          <cell r="C324">
            <v>0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</row>
        <row r="325">
          <cell r="A325" t="str">
            <v xml:space="preserve">Hampton Inn </v>
          </cell>
          <cell r="B325">
            <v>0.73499947130535426</v>
          </cell>
          <cell r="C325">
            <v>0.73499947130535426</v>
          </cell>
          <cell r="D325">
            <v>0.73499947130535426</v>
          </cell>
          <cell r="E325">
            <v>0.73499947130535426</v>
          </cell>
          <cell r="F325">
            <v>0.73499947130535426</v>
          </cell>
          <cell r="G325">
            <v>0.73499947130535426</v>
          </cell>
          <cell r="H325">
            <v>0.73499947130535426</v>
          </cell>
          <cell r="I325">
            <v>0.73499947130535426</v>
          </cell>
          <cell r="J325">
            <v>0.73499947130535426</v>
          </cell>
          <cell r="K325">
            <v>0.73499947130535426</v>
          </cell>
          <cell r="L325">
            <v>0.73499947130535426</v>
          </cell>
        </row>
        <row r="326">
          <cell r="A326" t="str">
            <v>Courtyard by Marriott</v>
          </cell>
          <cell r="B326">
            <v>0.76799967912944367</v>
          </cell>
          <cell r="C326">
            <v>0.76799967912944367</v>
          </cell>
          <cell r="D326">
            <v>0.76799967912944367</v>
          </cell>
          <cell r="E326">
            <v>0.76799967912944367</v>
          </cell>
          <cell r="F326">
            <v>0.76799967912944367</v>
          </cell>
          <cell r="G326">
            <v>0.76799967912944367</v>
          </cell>
          <cell r="H326">
            <v>0.76799967912944367</v>
          </cell>
          <cell r="I326">
            <v>0.76799967912944367</v>
          </cell>
          <cell r="J326">
            <v>0.76799967912944367</v>
          </cell>
          <cell r="K326">
            <v>0.76799967912944367</v>
          </cell>
          <cell r="L326">
            <v>0.76799967912944367</v>
          </cell>
        </row>
        <row r="327">
          <cell r="A327" t="str">
            <v>Doubletree Club</v>
          </cell>
          <cell r="B327">
            <v>0.60199938752335069</v>
          </cell>
          <cell r="C327">
            <v>0.60199938752335069</v>
          </cell>
          <cell r="D327">
            <v>0.60199938752335069</v>
          </cell>
          <cell r="E327">
            <v>0.60199938752335069</v>
          </cell>
          <cell r="F327">
            <v>0.60199938752335069</v>
          </cell>
          <cell r="G327">
            <v>0.60199938752335069</v>
          </cell>
          <cell r="H327">
            <v>0.60199938752335069</v>
          </cell>
          <cell r="I327">
            <v>0.60199938752335069</v>
          </cell>
          <cell r="J327">
            <v>0.60199938752335069</v>
          </cell>
          <cell r="K327">
            <v>0.60199938752335069</v>
          </cell>
          <cell r="L327">
            <v>0.60199938752335069</v>
          </cell>
        </row>
        <row r="328">
          <cell r="A328" t="str">
            <v>La Quinta</v>
          </cell>
          <cell r="B328">
            <v>0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</row>
        <row r="329">
          <cell r="A329" t="str">
            <v>Comp8</v>
          </cell>
          <cell r="B329">
            <v>0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</row>
        <row r="330">
          <cell r="A330" t="str">
            <v>Comp9</v>
          </cell>
          <cell r="B330">
            <v>0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</row>
        <row r="331">
          <cell r="A331" t="str">
            <v>Comp10</v>
          </cell>
          <cell r="B331">
            <v>0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</row>
        <row r="332">
          <cell r="A332" t="str">
            <v>Comp11</v>
          </cell>
          <cell r="B332">
            <v>0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</row>
        <row r="333">
          <cell r="A333" t="str">
            <v>Comp12</v>
          </cell>
          <cell r="B333">
            <v>0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</row>
        <row r="334">
          <cell r="A334" t="str">
            <v>Comp13</v>
          </cell>
          <cell r="B334">
            <v>0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</row>
        <row r="335">
          <cell r="A335" t="str">
            <v>Comp14</v>
          </cell>
          <cell r="B335">
            <v>0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</row>
        <row r="336">
          <cell r="A336" t="str">
            <v>Comp15</v>
          </cell>
          <cell r="B336">
            <v>0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</row>
        <row r="337">
          <cell r="A337" t="str">
            <v>Comp16</v>
          </cell>
          <cell r="B337">
            <v>0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</row>
        <row r="338">
          <cell r="A338" t="str">
            <v>Comp17</v>
          </cell>
          <cell r="B338">
            <v>0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</row>
        <row r="339">
          <cell r="A339" t="str">
            <v>Comp18</v>
          </cell>
          <cell r="B339">
            <v>0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</row>
        <row r="340">
          <cell r="A340" t="str">
            <v>Comp19</v>
          </cell>
          <cell r="B340">
            <v>0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</row>
        <row r="341">
          <cell r="A341" t="str">
            <v>Comp20</v>
          </cell>
          <cell r="B341">
            <v>0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</row>
        <row r="342">
          <cell r="A342" t="str">
            <v>Comp21</v>
          </cell>
          <cell r="B342">
            <v>0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</row>
        <row r="343">
          <cell r="A343" t="str">
            <v>Comp22</v>
          </cell>
          <cell r="B343">
            <v>0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</row>
        <row r="344">
          <cell r="A344" t="str">
            <v>Comp23</v>
          </cell>
          <cell r="B344">
            <v>0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</row>
        <row r="345">
          <cell r="A345" t="str">
            <v>Comp24</v>
          </cell>
          <cell r="B345">
            <v>0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</row>
        <row r="346">
          <cell r="A346" t="str">
            <v>Comp25</v>
          </cell>
          <cell r="B346">
            <v>0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</row>
        <row r="347">
          <cell r="A347" t="str">
            <v>Addition/Deletion 1</v>
          </cell>
          <cell r="B347">
            <v>0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</row>
        <row r="348">
          <cell r="A348" t="str">
            <v>Addition/Deletion 2</v>
          </cell>
          <cell r="B348">
            <v>0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</row>
        <row r="349">
          <cell r="A349" t="str">
            <v>Addition/Deletion 3</v>
          </cell>
          <cell r="B349">
            <v>0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</row>
        <row r="350">
          <cell r="A350" t="str">
            <v>Addition/Deletion 4</v>
          </cell>
          <cell r="B350">
            <v>0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</row>
        <row r="351">
          <cell r="A351" t="str">
            <v>Addition/Deletion 5</v>
          </cell>
          <cell r="B351">
            <v>0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</row>
        <row r="354">
          <cell r="A354" t="str">
            <v>Projected Penetration</v>
          </cell>
          <cell r="B354">
            <v>2004</v>
          </cell>
          <cell r="C354">
            <v>2005</v>
          </cell>
          <cell r="D354">
            <v>2006</v>
          </cell>
          <cell r="E354">
            <v>2007</v>
          </cell>
          <cell r="F354">
            <v>2008</v>
          </cell>
          <cell r="G354">
            <v>2009</v>
          </cell>
          <cell r="H354">
            <v>2010</v>
          </cell>
          <cell r="I354">
            <v>2011</v>
          </cell>
          <cell r="J354">
            <v>2012</v>
          </cell>
          <cell r="K354">
            <v>2013</v>
          </cell>
          <cell r="L354">
            <v>2014</v>
          </cell>
        </row>
        <row r="355">
          <cell r="A355" t="str">
            <v>Sheraton JFK</v>
          </cell>
          <cell r="B355">
            <v>1.142382317860327</v>
          </cell>
          <cell r="C355">
            <v>1.142382317860327</v>
          </cell>
          <cell r="D355">
            <v>1.142382317860327</v>
          </cell>
          <cell r="E355">
            <v>1.142382317860327</v>
          </cell>
          <cell r="F355">
            <v>1.142382317860327</v>
          </cell>
          <cell r="G355">
            <v>1.142382317860327</v>
          </cell>
          <cell r="H355">
            <v>1.142382317860327</v>
          </cell>
          <cell r="I355">
            <v>1.142382317860327</v>
          </cell>
          <cell r="J355">
            <v>1.142382317860327</v>
          </cell>
          <cell r="K355">
            <v>1.142382317860327</v>
          </cell>
          <cell r="L355">
            <v>1.142382317860327</v>
          </cell>
        </row>
        <row r="356">
          <cell r="A356" t="str">
            <v>Radisson JFK</v>
          </cell>
          <cell r="B356">
            <v>1.2904369781303318</v>
          </cell>
          <cell r="C356">
            <v>1.2904369781303318</v>
          </cell>
          <cell r="D356">
            <v>1.2904369781303318</v>
          </cell>
          <cell r="E356">
            <v>1.2904369781303318</v>
          </cell>
          <cell r="F356">
            <v>1.2904369781303318</v>
          </cell>
          <cell r="G356">
            <v>1.2904369781303318</v>
          </cell>
          <cell r="H356">
            <v>1.2904369781303318</v>
          </cell>
          <cell r="I356">
            <v>1.2904369781303318</v>
          </cell>
          <cell r="J356">
            <v>1.2904369781303318</v>
          </cell>
          <cell r="K356">
            <v>1.2904369781303318</v>
          </cell>
          <cell r="L356">
            <v>1.2904369781303318</v>
          </cell>
        </row>
        <row r="357">
          <cell r="A357" t="str">
            <v>Holiday Inn</v>
          </cell>
          <cell r="B357">
            <v>1.399122449566</v>
          </cell>
          <cell r="C357">
            <v>1.399122449566</v>
          </cell>
          <cell r="D357">
            <v>1.399122449566</v>
          </cell>
          <cell r="E357">
            <v>1.399122449566</v>
          </cell>
          <cell r="F357">
            <v>1.399122449566</v>
          </cell>
          <cell r="G357">
            <v>1.399122449566</v>
          </cell>
          <cell r="H357">
            <v>1.399122449566</v>
          </cell>
          <cell r="I357">
            <v>1.399122449566</v>
          </cell>
          <cell r="J357">
            <v>1.399122449566</v>
          </cell>
          <cell r="K357">
            <v>1.399122449566</v>
          </cell>
          <cell r="L357">
            <v>1.399122449566</v>
          </cell>
        </row>
        <row r="358">
          <cell r="A358" t="str">
            <v>Ramada Plaza</v>
          </cell>
          <cell r="B358">
            <v>0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</row>
        <row r="359">
          <cell r="A359" t="str">
            <v xml:space="preserve">Hampton Inn </v>
          </cell>
          <cell r="B359">
            <v>1.2365988316332002</v>
          </cell>
          <cell r="C359">
            <v>1.2365988316332002</v>
          </cell>
          <cell r="D359">
            <v>1.2365988316332002</v>
          </cell>
          <cell r="E359">
            <v>1.2365988316332002</v>
          </cell>
          <cell r="F359">
            <v>1.2365988316332002</v>
          </cell>
          <cell r="G359">
            <v>1.2365988316332002</v>
          </cell>
          <cell r="H359">
            <v>1.2365988316332002</v>
          </cell>
          <cell r="I359">
            <v>1.2365988316332002</v>
          </cell>
          <cell r="J359">
            <v>1.2365988316332002</v>
          </cell>
          <cell r="K359">
            <v>1.2365988316332002</v>
          </cell>
          <cell r="L359">
            <v>1.2365988316332002</v>
          </cell>
        </row>
        <row r="360">
          <cell r="A360" t="str">
            <v>Courtyard by Marriott</v>
          </cell>
          <cell r="B360">
            <v>1.2921199850925995</v>
          </cell>
          <cell r="C360">
            <v>1.2921199850925995</v>
          </cell>
          <cell r="D360">
            <v>1.2921199850925995</v>
          </cell>
          <cell r="E360">
            <v>1.2921199850925995</v>
          </cell>
          <cell r="F360">
            <v>1.2921199850925995</v>
          </cell>
          <cell r="G360">
            <v>1.2921199850925995</v>
          </cell>
          <cell r="H360">
            <v>1.2921199850925995</v>
          </cell>
          <cell r="I360">
            <v>1.2921199850925995</v>
          </cell>
          <cell r="J360">
            <v>1.2921199850925995</v>
          </cell>
          <cell r="K360">
            <v>1.2921199850925995</v>
          </cell>
          <cell r="L360">
            <v>1.2921199850925995</v>
          </cell>
        </row>
        <row r="361">
          <cell r="A361" t="str">
            <v>Doubletree Club</v>
          </cell>
          <cell r="B361">
            <v>1.0128330268498993</v>
          </cell>
          <cell r="C361">
            <v>1.0128330268498993</v>
          </cell>
          <cell r="D361">
            <v>1.0128330268498993</v>
          </cell>
          <cell r="E361">
            <v>1.0128330268498993</v>
          </cell>
          <cell r="F361">
            <v>1.0128330268498993</v>
          </cell>
          <cell r="G361">
            <v>1.0128330268498993</v>
          </cell>
          <cell r="H361">
            <v>1.0128330268498993</v>
          </cell>
          <cell r="I361">
            <v>1.0128330268498993</v>
          </cell>
          <cell r="J361">
            <v>1.0128330268498993</v>
          </cell>
          <cell r="K361">
            <v>1.0128330268498993</v>
          </cell>
          <cell r="L361">
            <v>1.0128330268498993</v>
          </cell>
        </row>
        <row r="362">
          <cell r="A362" t="str">
            <v>La Quinta</v>
          </cell>
          <cell r="B362">
            <v>0</v>
          </cell>
          <cell r="C362">
            <v>0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</row>
        <row r="363">
          <cell r="A363" t="str">
            <v>Comp8</v>
          </cell>
          <cell r="B363">
            <v>0</v>
          </cell>
          <cell r="C363">
            <v>0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</row>
        <row r="364">
          <cell r="A364" t="str">
            <v>Comp9</v>
          </cell>
          <cell r="B364">
            <v>0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</row>
        <row r="365">
          <cell r="A365" t="str">
            <v>Comp10</v>
          </cell>
          <cell r="B365">
            <v>0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</row>
        <row r="366">
          <cell r="A366" t="str">
            <v>Comp11</v>
          </cell>
          <cell r="B366">
            <v>0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</row>
        <row r="367">
          <cell r="A367" t="str">
            <v>Comp12</v>
          </cell>
          <cell r="B367">
            <v>0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</row>
        <row r="368">
          <cell r="A368" t="str">
            <v>Comp13</v>
          </cell>
          <cell r="B368">
            <v>0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</row>
        <row r="369">
          <cell r="A369" t="str">
            <v>Comp14</v>
          </cell>
          <cell r="B369">
            <v>0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</row>
        <row r="370">
          <cell r="A370" t="str">
            <v>Comp15</v>
          </cell>
          <cell r="B370">
            <v>0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</row>
        <row r="371">
          <cell r="A371" t="str">
            <v>Comp16</v>
          </cell>
          <cell r="B371">
            <v>0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</row>
        <row r="372">
          <cell r="A372" t="str">
            <v>Comp17</v>
          </cell>
          <cell r="B372">
            <v>0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</row>
        <row r="373">
          <cell r="A373" t="str">
            <v>Comp18</v>
          </cell>
          <cell r="B373">
            <v>0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</row>
        <row r="374">
          <cell r="A374" t="str">
            <v>Comp19</v>
          </cell>
          <cell r="B374">
            <v>0</v>
          </cell>
          <cell r="C374">
            <v>0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</row>
        <row r="375">
          <cell r="A375" t="str">
            <v>Comp20</v>
          </cell>
          <cell r="B375">
            <v>0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</row>
        <row r="376">
          <cell r="A376" t="str">
            <v>Comp21</v>
          </cell>
          <cell r="B376">
            <v>0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</row>
        <row r="377">
          <cell r="A377" t="str">
            <v>Comp22</v>
          </cell>
          <cell r="B377">
            <v>0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</row>
        <row r="378">
          <cell r="A378" t="str">
            <v>Comp23</v>
          </cell>
          <cell r="B378">
            <v>0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</row>
        <row r="379">
          <cell r="A379" t="str">
            <v>Comp24</v>
          </cell>
          <cell r="B379">
            <v>0</v>
          </cell>
          <cell r="C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</row>
        <row r="380">
          <cell r="A380" t="str">
            <v>Comp25</v>
          </cell>
          <cell r="B380">
            <v>0</v>
          </cell>
          <cell r="C380">
            <v>0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</row>
        <row r="381">
          <cell r="A381" t="str">
            <v>Addition/Deletion 1</v>
          </cell>
          <cell r="B381">
            <v>0</v>
          </cell>
          <cell r="C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</row>
        <row r="382">
          <cell r="A382" t="str">
            <v>Addition/Deletion 2</v>
          </cell>
          <cell r="B382">
            <v>0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</row>
        <row r="383">
          <cell r="A383" t="str">
            <v>Addition/Deletion 3</v>
          </cell>
          <cell r="B383">
            <v>0</v>
          </cell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</row>
        <row r="384">
          <cell r="A384" t="str">
            <v>Addition/Deletion 4</v>
          </cell>
          <cell r="B384">
            <v>0</v>
          </cell>
          <cell r="C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</row>
        <row r="385">
          <cell r="A385" t="str">
            <v>Addition/Deletion 5</v>
          </cell>
          <cell r="B385">
            <v>0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</row>
      </sheetData>
      <sheetData sheetId="6">
        <row r="3">
          <cell r="A3" t="str">
            <v>Project Rate Growth by</v>
          </cell>
        </row>
        <row r="6">
          <cell r="B6">
            <v>1</v>
          </cell>
        </row>
        <row r="7">
          <cell r="A7" t="str">
            <v>Overall Rate Growth</v>
          </cell>
        </row>
        <row r="8">
          <cell r="B8">
            <v>2002</v>
          </cell>
          <cell r="C8">
            <v>2004</v>
          </cell>
          <cell r="D8">
            <v>2005</v>
          </cell>
          <cell r="E8">
            <v>2006</v>
          </cell>
          <cell r="F8">
            <v>2007</v>
          </cell>
          <cell r="G8">
            <v>2008</v>
          </cell>
          <cell r="H8">
            <v>2009</v>
          </cell>
          <cell r="I8">
            <v>2010</v>
          </cell>
          <cell r="J8">
            <v>2011</v>
          </cell>
          <cell r="K8">
            <v>2012</v>
          </cell>
          <cell r="L8">
            <v>2013</v>
          </cell>
          <cell r="M8">
            <v>2014</v>
          </cell>
        </row>
        <row r="9">
          <cell r="A9" t="str">
            <v>Growth Rate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</row>
        <row r="10">
          <cell r="A10" t="str">
            <v>Average Rate</v>
          </cell>
          <cell r="B10">
            <v>118.6</v>
          </cell>
          <cell r="C10">
            <v>118.6</v>
          </cell>
          <cell r="D10">
            <v>118.6</v>
          </cell>
          <cell r="E10">
            <v>118.6</v>
          </cell>
          <cell r="F10">
            <v>118.6</v>
          </cell>
          <cell r="G10">
            <v>118.6</v>
          </cell>
          <cell r="H10">
            <v>118.6</v>
          </cell>
          <cell r="I10">
            <v>118.6</v>
          </cell>
          <cell r="J10">
            <v>118.6</v>
          </cell>
          <cell r="K10">
            <v>118.6</v>
          </cell>
          <cell r="L10">
            <v>118.6</v>
          </cell>
          <cell r="M10">
            <v>118.6</v>
          </cell>
        </row>
        <row r="12">
          <cell r="A12" t="str">
            <v>Segmented Rate Growth</v>
          </cell>
        </row>
        <row r="13">
          <cell r="B13">
            <v>2002</v>
          </cell>
          <cell r="C13">
            <v>2004</v>
          </cell>
          <cell r="D13">
            <v>2005</v>
          </cell>
          <cell r="E13">
            <v>2006</v>
          </cell>
          <cell r="F13">
            <v>2007</v>
          </cell>
          <cell r="G13">
            <v>2008</v>
          </cell>
          <cell r="H13">
            <v>2009</v>
          </cell>
          <cell r="I13">
            <v>2010</v>
          </cell>
          <cell r="J13">
            <v>2011</v>
          </cell>
          <cell r="K13">
            <v>2012</v>
          </cell>
          <cell r="L13">
            <v>2013</v>
          </cell>
          <cell r="M13">
            <v>2014</v>
          </cell>
        </row>
        <row r="14">
          <cell r="A14" t="str">
            <v>Transient</v>
          </cell>
        </row>
        <row r="15">
          <cell r="A15" t="str">
            <v>Growth Rate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A16" t="str">
            <v>Average Rate</v>
          </cell>
          <cell r="B16">
            <v>118.6</v>
          </cell>
          <cell r="C16">
            <v>118.6</v>
          </cell>
          <cell r="D16">
            <v>118.6</v>
          </cell>
          <cell r="E16">
            <v>118.6</v>
          </cell>
          <cell r="F16">
            <v>118.6</v>
          </cell>
          <cell r="G16">
            <v>118.6</v>
          </cell>
          <cell r="H16">
            <v>118.6</v>
          </cell>
          <cell r="I16">
            <v>118.6</v>
          </cell>
          <cell r="J16">
            <v>118.6</v>
          </cell>
          <cell r="K16">
            <v>118.6</v>
          </cell>
          <cell r="L16">
            <v>118.6</v>
          </cell>
          <cell r="M16">
            <v>118.6</v>
          </cell>
        </row>
        <row r="17">
          <cell r="C17">
            <v>29641.101800447421</v>
          </cell>
          <cell r="D17">
            <v>29641.101800447421</v>
          </cell>
          <cell r="E17">
            <v>29641.101800447421</v>
          </cell>
          <cell r="F17">
            <v>29641.101800447421</v>
          </cell>
          <cell r="G17">
            <v>29641.101800447421</v>
          </cell>
          <cell r="H17">
            <v>29641.101800447421</v>
          </cell>
          <cell r="I17">
            <v>29641.101800447421</v>
          </cell>
          <cell r="J17">
            <v>29641.101800447421</v>
          </cell>
          <cell r="K17">
            <v>29641.101800447421</v>
          </cell>
          <cell r="L17">
            <v>29641.101800447421</v>
          </cell>
          <cell r="M17">
            <v>29641.101800447421</v>
          </cell>
        </row>
        <row r="18">
          <cell r="C18">
            <v>3515434.6735330638</v>
          </cell>
          <cell r="D18">
            <v>3515434.6735330638</v>
          </cell>
          <cell r="E18">
            <v>3515434.6735330638</v>
          </cell>
          <cell r="F18">
            <v>3515434.6735330638</v>
          </cell>
          <cell r="G18">
            <v>3515434.6735330638</v>
          </cell>
          <cell r="H18">
            <v>3515434.6735330638</v>
          </cell>
          <cell r="I18">
            <v>3515434.6735330638</v>
          </cell>
          <cell r="J18">
            <v>3515434.6735330638</v>
          </cell>
          <cell r="K18">
            <v>3515434.6735330638</v>
          </cell>
          <cell r="L18">
            <v>3515434.6735330638</v>
          </cell>
          <cell r="M18">
            <v>3515434.6735330638</v>
          </cell>
        </row>
        <row r="19">
          <cell r="A19" t="str">
            <v>Group</v>
          </cell>
        </row>
        <row r="20">
          <cell r="A20" t="str">
            <v>Growth Rate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A21" t="str">
            <v>Average Rate</v>
          </cell>
          <cell r="B21">
            <v>118.6</v>
          </cell>
          <cell r="C21">
            <v>118.6</v>
          </cell>
          <cell r="D21">
            <v>118.6</v>
          </cell>
          <cell r="E21">
            <v>118.6</v>
          </cell>
          <cell r="F21">
            <v>118.6</v>
          </cell>
          <cell r="G21">
            <v>118.6</v>
          </cell>
          <cell r="H21">
            <v>118.6</v>
          </cell>
          <cell r="I21">
            <v>118.6</v>
          </cell>
          <cell r="J21">
            <v>118.6</v>
          </cell>
          <cell r="K21">
            <v>118.6</v>
          </cell>
          <cell r="L21">
            <v>118.6</v>
          </cell>
          <cell r="M21">
            <v>118.6</v>
          </cell>
        </row>
        <row r="22">
          <cell r="C22">
            <v>10032.326321083381</v>
          </cell>
          <cell r="D22">
            <v>10032.326321083381</v>
          </cell>
          <cell r="E22">
            <v>10032.326321083381</v>
          </cell>
          <cell r="F22">
            <v>10032.326321083381</v>
          </cell>
          <cell r="G22">
            <v>10032.326321083381</v>
          </cell>
          <cell r="H22">
            <v>10032.326321083381</v>
          </cell>
          <cell r="I22">
            <v>10032.326321083381</v>
          </cell>
          <cell r="J22">
            <v>10032.326321083381</v>
          </cell>
          <cell r="K22">
            <v>10032.326321083381</v>
          </cell>
          <cell r="L22">
            <v>10032.326321083381</v>
          </cell>
          <cell r="M22">
            <v>10032.326321083381</v>
          </cell>
        </row>
        <row r="23">
          <cell r="C23">
            <v>1189833.9016804888</v>
          </cell>
          <cell r="D23">
            <v>1189833.9016804888</v>
          </cell>
          <cell r="E23">
            <v>1189833.9016804888</v>
          </cell>
          <cell r="F23">
            <v>1189833.9016804888</v>
          </cell>
          <cell r="G23">
            <v>1189833.9016804888</v>
          </cell>
          <cell r="H23">
            <v>1189833.9016804888</v>
          </cell>
          <cell r="I23">
            <v>1189833.9016804888</v>
          </cell>
          <cell r="J23">
            <v>1189833.9016804888</v>
          </cell>
          <cell r="K23">
            <v>1189833.9016804888</v>
          </cell>
          <cell r="L23">
            <v>1189833.9016804888</v>
          </cell>
          <cell r="M23">
            <v>1189833.9016804888</v>
          </cell>
        </row>
        <row r="24">
          <cell r="A24" t="str">
            <v>Contracted</v>
          </cell>
        </row>
        <row r="25">
          <cell r="A25" t="str">
            <v>Growth Rate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A26" t="str">
            <v>Average Rate</v>
          </cell>
          <cell r="B26">
            <v>118.6</v>
          </cell>
          <cell r="C26">
            <v>118.6</v>
          </cell>
          <cell r="D26">
            <v>118.6</v>
          </cell>
          <cell r="E26">
            <v>118.6</v>
          </cell>
          <cell r="F26">
            <v>118.6</v>
          </cell>
          <cell r="G26">
            <v>118.6</v>
          </cell>
          <cell r="H26">
            <v>118.6</v>
          </cell>
          <cell r="I26">
            <v>118.6</v>
          </cell>
          <cell r="J26">
            <v>118.6</v>
          </cell>
          <cell r="K26">
            <v>118.6</v>
          </cell>
          <cell r="L26">
            <v>118.6</v>
          </cell>
          <cell r="M26">
            <v>118.6</v>
          </cell>
        </row>
        <row r="27">
          <cell r="C27">
            <v>5928.2006349959784</v>
          </cell>
          <cell r="D27">
            <v>5928.2006349959784</v>
          </cell>
          <cell r="E27">
            <v>5928.2006349959784</v>
          </cell>
          <cell r="F27">
            <v>5928.2006349959784</v>
          </cell>
          <cell r="G27">
            <v>5928.2006349959784</v>
          </cell>
          <cell r="H27">
            <v>5928.2006349959784</v>
          </cell>
          <cell r="I27">
            <v>5928.2006349959784</v>
          </cell>
          <cell r="J27">
            <v>5928.2006349959784</v>
          </cell>
          <cell r="K27">
            <v>5928.2006349959784</v>
          </cell>
          <cell r="L27">
            <v>5928.2006349959784</v>
          </cell>
          <cell r="M27">
            <v>5928.2006349959784</v>
          </cell>
        </row>
        <row r="28">
          <cell r="C28">
            <v>703084.59531052294</v>
          </cell>
          <cell r="D28">
            <v>703084.59531052294</v>
          </cell>
          <cell r="E28">
            <v>703084.59531052294</v>
          </cell>
          <cell r="F28">
            <v>703084.59531052294</v>
          </cell>
          <cell r="G28">
            <v>703084.59531052294</v>
          </cell>
          <cell r="H28">
            <v>703084.59531052294</v>
          </cell>
          <cell r="I28">
            <v>703084.59531052294</v>
          </cell>
          <cell r="J28">
            <v>703084.59531052294</v>
          </cell>
          <cell r="K28">
            <v>703084.59531052294</v>
          </cell>
          <cell r="L28">
            <v>703084.59531052294</v>
          </cell>
          <cell r="M28">
            <v>703084.59531052294</v>
          </cell>
        </row>
        <row r="29">
          <cell r="A29" t="str">
            <v>Other</v>
          </cell>
        </row>
        <row r="30">
          <cell r="A30" t="str">
            <v>Growth Rate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</row>
        <row r="31">
          <cell r="A31" t="str">
            <v>Average Rate</v>
          </cell>
          <cell r="B31">
            <v>118.6</v>
          </cell>
          <cell r="C31">
            <v>118.6</v>
          </cell>
          <cell r="D31">
            <v>118.6</v>
          </cell>
          <cell r="E31">
            <v>118.6</v>
          </cell>
          <cell r="F31">
            <v>118.6</v>
          </cell>
          <cell r="G31">
            <v>118.6</v>
          </cell>
          <cell r="H31">
            <v>118.6</v>
          </cell>
          <cell r="I31">
            <v>118.6</v>
          </cell>
          <cell r="J31">
            <v>118.6</v>
          </cell>
          <cell r="K31">
            <v>118.6</v>
          </cell>
          <cell r="L31">
            <v>118.6</v>
          </cell>
          <cell r="M31">
            <v>118.6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A34" t="str">
            <v>Not Used</v>
          </cell>
        </row>
        <row r="35">
          <cell r="A35" t="str">
            <v>Growth Rate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>Average Rate</v>
          </cell>
          <cell r="B36">
            <v>118.6</v>
          </cell>
          <cell r="C36">
            <v>118.6</v>
          </cell>
          <cell r="D36">
            <v>118.6</v>
          </cell>
          <cell r="E36">
            <v>118.6</v>
          </cell>
          <cell r="F36">
            <v>118.6</v>
          </cell>
          <cell r="G36">
            <v>118.6</v>
          </cell>
          <cell r="H36">
            <v>118.6</v>
          </cell>
          <cell r="I36">
            <v>118.6</v>
          </cell>
          <cell r="J36">
            <v>118.6</v>
          </cell>
          <cell r="K36">
            <v>118.6</v>
          </cell>
          <cell r="L36">
            <v>118.6</v>
          </cell>
          <cell r="M36">
            <v>118.6</v>
          </cell>
        </row>
        <row r="37"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C39">
            <v>45601.628756526778</v>
          </cell>
          <cell r="D39">
            <v>45601.628756526778</v>
          </cell>
          <cell r="E39">
            <v>45601.628756526778</v>
          </cell>
          <cell r="F39">
            <v>45601.628756526778</v>
          </cell>
          <cell r="G39">
            <v>45601.628756526778</v>
          </cell>
          <cell r="H39">
            <v>45601.628756526778</v>
          </cell>
          <cell r="I39">
            <v>45601.628756526778</v>
          </cell>
          <cell r="J39">
            <v>45601.628756526778</v>
          </cell>
          <cell r="K39">
            <v>45601.628756526778</v>
          </cell>
          <cell r="L39">
            <v>45601.628756526778</v>
          </cell>
          <cell r="M39">
            <v>45601.628756526778</v>
          </cell>
        </row>
        <row r="40">
          <cell r="C40">
            <v>5408353.1705240756</v>
          </cell>
          <cell r="D40">
            <v>5408353.1705240756</v>
          </cell>
          <cell r="E40">
            <v>5408353.1705240756</v>
          </cell>
          <cell r="F40">
            <v>5408353.1705240756</v>
          </cell>
          <cell r="G40">
            <v>5408353.1705240756</v>
          </cell>
          <cell r="H40">
            <v>5408353.1705240756</v>
          </cell>
          <cell r="I40">
            <v>5408353.1705240756</v>
          </cell>
          <cell r="J40">
            <v>5408353.1705240756</v>
          </cell>
          <cell r="K40">
            <v>5408353.1705240756</v>
          </cell>
          <cell r="L40">
            <v>5408353.1705240756</v>
          </cell>
          <cell r="M40">
            <v>5408353.1705240756</v>
          </cell>
        </row>
        <row r="41">
          <cell r="A41" t="str">
            <v>Overall Average Rate</v>
          </cell>
          <cell r="B41">
            <v>118.6</v>
          </cell>
          <cell r="C41">
            <v>118.6</v>
          </cell>
          <cell r="D41">
            <v>118.6</v>
          </cell>
          <cell r="E41">
            <v>118.6</v>
          </cell>
          <cell r="F41">
            <v>118.6</v>
          </cell>
          <cell r="G41">
            <v>118.6</v>
          </cell>
          <cell r="H41">
            <v>118.6</v>
          </cell>
          <cell r="I41">
            <v>118.6</v>
          </cell>
          <cell r="J41">
            <v>118.6</v>
          </cell>
          <cell r="K41">
            <v>118.6</v>
          </cell>
          <cell r="L41">
            <v>118.6</v>
          </cell>
          <cell r="M41">
            <v>118.6</v>
          </cell>
        </row>
        <row r="43">
          <cell r="A43" t="str">
            <v>Extraordinary Discounts or Premiums</v>
          </cell>
        </row>
        <row r="44">
          <cell r="C44">
            <v>2004</v>
          </cell>
          <cell r="D44">
            <v>2005</v>
          </cell>
          <cell r="E44">
            <v>2006</v>
          </cell>
          <cell r="F44">
            <v>2007</v>
          </cell>
          <cell r="G44">
            <v>2008</v>
          </cell>
          <cell r="H44">
            <v>2009</v>
          </cell>
          <cell r="I44">
            <v>2010</v>
          </cell>
          <cell r="J44">
            <v>2011</v>
          </cell>
          <cell r="K44">
            <v>2012</v>
          </cell>
          <cell r="L44">
            <v>2013</v>
          </cell>
          <cell r="M44">
            <v>2014</v>
          </cell>
        </row>
        <row r="45">
          <cell r="A45" t="str">
            <v>Unadjusted Average Rate</v>
          </cell>
          <cell r="B45">
            <v>0</v>
          </cell>
          <cell r="C45">
            <v>118.6</v>
          </cell>
          <cell r="D45">
            <v>118.6</v>
          </cell>
          <cell r="E45">
            <v>118.6</v>
          </cell>
          <cell r="F45">
            <v>118.6</v>
          </cell>
          <cell r="G45">
            <v>118.6</v>
          </cell>
          <cell r="H45">
            <v>118.6</v>
          </cell>
          <cell r="I45">
            <v>118.6</v>
          </cell>
          <cell r="J45">
            <v>118.6</v>
          </cell>
          <cell r="K45">
            <v>118.6</v>
          </cell>
          <cell r="L45">
            <v>118.6</v>
          </cell>
          <cell r="M45">
            <v>118.6</v>
          </cell>
        </row>
        <row r="46">
          <cell r="A46" t="str">
            <v>Discount / Premium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A47" t="str">
            <v>Adjusted Average Rate</v>
          </cell>
          <cell r="B47">
            <v>0</v>
          </cell>
          <cell r="C47">
            <v>118.6</v>
          </cell>
          <cell r="D47">
            <v>118.6</v>
          </cell>
          <cell r="E47">
            <v>118.6</v>
          </cell>
          <cell r="F47">
            <v>118.6</v>
          </cell>
          <cell r="G47">
            <v>118.6</v>
          </cell>
          <cell r="H47">
            <v>118.6</v>
          </cell>
          <cell r="I47">
            <v>118.6</v>
          </cell>
          <cell r="J47">
            <v>118.6</v>
          </cell>
          <cell r="K47">
            <v>118.6</v>
          </cell>
          <cell r="L47">
            <v>118.6</v>
          </cell>
          <cell r="M47">
            <v>118.6</v>
          </cell>
        </row>
      </sheetData>
      <sheetData sheetId="7">
        <row r="16">
          <cell r="A16" t="str">
            <v xml:space="preserve">  Rooms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6">
          <cell r="BD6">
            <v>2002</v>
          </cell>
        </row>
      </sheetData>
      <sheetData sheetId="25"/>
      <sheetData sheetId="26"/>
      <sheetData sheetId="27"/>
      <sheetData sheetId="28">
        <row r="5">
          <cell r="A5" t="str">
            <v>Base Year is 2002</v>
          </cell>
        </row>
      </sheetData>
      <sheetData sheetId="29">
        <row r="3">
          <cell r="A3" t="str">
            <v>Project Rate Growth by</v>
          </cell>
        </row>
      </sheetData>
      <sheetData sheetId="30">
        <row r="16">
          <cell r="A16" t="str">
            <v xml:space="preserve">  Rooms</v>
          </cell>
        </row>
      </sheetData>
      <sheetData sheetId="31"/>
      <sheetData sheetId="32"/>
      <sheetData sheetId="33"/>
      <sheetData sheetId="34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seExp"/>
      <sheetName val="Lease &amp; Occup"/>
      <sheetName val="RR"/>
      <sheetName val="I&amp;E Summary"/>
      <sheetName val="I&amp;E Detail"/>
      <sheetName val="Base Rent"/>
      <sheetName val="CAM"/>
      <sheetName val="Misc.Inc."/>
      <sheetName val="Vacancy Rnt"/>
      <sheetName val="2004 Op Exp"/>
      <sheetName val="Debt"/>
      <sheetName val="Capital"/>
      <sheetName val="2004 Parking"/>
      <sheetName val="225 Parking Budget"/>
      <sheetName val="225 Broadwa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"/>
      <sheetName val="org.CODE"/>
      <sheetName val="27-0000198"/>
      <sheetName val="245114237REN (2)"/>
      <sheetName val="245114237RR"/>
      <sheetName val="245114238REN (2)"/>
      <sheetName val="245114238RR"/>
      <sheetName val="245114239RR"/>
      <sheetName val="245114240REN (2)"/>
      <sheetName val="245114240RR"/>
      <sheetName val="245114242"/>
      <sheetName val="245114242RR"/>
      <sheetName val="245114243ENG"/>
      <sheetName val="245114243RR"/>
      <sheetName val="CODESORTED"/>
      <sheetName val="27-0000331"/>
      <sheetName val="THARD. INTEREST"/>
      <sheetName val="367000043LES."/>
      <sheetName val="36-7000006A"/>
      <sheetName val="36-7000006B"/>
      <sheetName val="36-7000006C"/>
      <sheetName val="36-7000006D"/>
      <sheetName val="27-0000113LES"/>
      <sheetName val="27-0000113RR"/>
      <sheetName val="168878901"/>
      <sheetName val="367000043RR"/>
      <sheetName val="142-60"/>
      <sheetName val="18-351"/>
      <sheetName val="885051013"/>
      <sheetName val="885051014"/>
      <sheetName val="885051015"/>
      <sheetName val="367000020RR"/>
      <sheetName val="367000020RC"/>
      <sheetName val="367000020OR"/>
      <sheetName val="367000045RR"/>
      <sheetName val="367000045RREM"/>
      <sheetName val="367000045OR"/>
      <sheetName val="367000053RR"/>
      <sheetName val="367000053RRR"/>
      <sheetName val="142-24B"/>
      <sheetName val="142-24A"/>
      <sheetName val="142-56A"/>
      <sheetName val="142-56B"/>
      <sheetName val="18-171"/>
      <sheetName val="888868971b"/>
      <sheetName val="888868971a"/>
      <sheetName val="911"/>
      <sheetName val="924"/>
      <sheetName val="364"/>
      <sheetName val="348"/>
      <sheetName val="335"/>
      <sheetName val="351"/>
      <sheetName val="367-35A"/>
      <sheetName val="367-35B"/>
      <sheetName val="32-151"/>
      <sheetName val="18-10a"/>
      <sheetName val="18-10b"/>
      <sheetName val="18-10c"/>
      <sheetName val="18-39A"/>
      <sheetName val="18-39B"/>
      <sheetName val="18-39C"/>
      <sheetName val="18-39D"/>
      <sheetName val="18-39E"/>
      <sheetName val="18-39F"/>
      <sheetName val="18-40A"/>
      <sheetName val="18-40B"/>
      <sheetName val="18-40C"/>
      <sheetName val="18-40D"/>
      <sheetName val="1"/>
      <sheetName val="88-8868836"/>
      <sheetName val="18-171c"/>
      <sheetName val="18-171b"/>
      <sheetName val="18-171a"/>
      <sheetName val="142-058"/>
      <sheetName val="142-63A"/>
      <sheetName val="142-63B"/>
      <sheetName val="142-68A"/>
      <sheetName val="142-68B"/>
      <sheetName val="142-61B"/>
      <sheetName val="142-61A"/>
      <sheetName val="142-069"/>
      <sheetName val="142-69A"/>
      <sheetName val="142-54A"/>
      <sheetName val="142-54B"/>
      <sheetName val="142-80A"/>
      <sheetName val="142-80B"/>
      <sheetName val="142-65a"/>
      <sheetName val="142-65b"/>
      <sheetName val="142-58A"/>
      <sheetName val="142-37A"/>
      <sheetName val="142-37B"/>
      <sheetName val="142-66A"/>
      <sheetName val="142-66B"/>
      <sheetName val="367-22A"/>
      <sheetName val="367-22B"/>
      <sheetName val="367-79"/>
      <sheetName val="01-500"/>
      <sheetName val="14-2010"/>
      <sheetName val="14-2040A"/>
      <sheetName val="14-2040B"/>
      <sheetName val="14-5113912A"/>
      <sheetName val="14-5113912B"/>
      <sheetName val="18-052A"/>
      <sheetName val="18-052B"/>
      <sheetName val="18-127"/>
      <sheetName val="18-131A"/>
      <sheetName val="18-131B"/>
      <sheetName val="18-167"/>
      <sheetName val="18-176"/>
      <sheetName val="18-242"/>
      <sheetName val="18-291"/>
      <sheetName val="19-503"/>
      <sheetName val="19-503A"/>
      <sheetName val="19-503B"/>
      <sheetName val="19-5114016"/>
      <sheetName val="22-004D"/>
      <sheetName val="22-004J"/>
      <sheetName val="22-004F"/>
      <sheetName val="24-5114125"/>
      <sheetName val="24-5114219"/>
      <sheetName val="24-5114132"/>
      <sheetName val="32-010"/>
      <sheetName val="32-018"/>
      <sheetName val="32-025A"/>
      <sheetName val="32-025B"/>
      <sheetName val="32-025C"/>
      <sheetName val="32-036"/>
      <sheetName val="32-026A"/>
      <sheetName val="32-026B"/>
      <sheetName val="32-026C"/>
      <sheetName val="32-067A"/>
      <sheetName val="32-067B"/>
      <sheetName val="32-083"/>
      <sheetName val="32-146D"/>
      <sheetName val="32-146J"/>
      <sheetName val="32-146F"/>
      <sheetName val="36-7096"/>
      <sheetName val="88-8868971A"/>
      <sheetName val="88-8868971B"/>
      <sheetName val="DD-AUG"/>
      <sheetName val="DD-SEPT"/>
      <sheetName val="DD-OCT"/>
      <sheetName val="DD-NOV"/>
      <sheetName val="DD-DEC"/>
      <sheetName val="DD-JAN"/>
      <sheetName val="DD-FEB"/>
      <sheetName val="DD-MARCH"/>
      <sheetName val="36-328"/>
      <sheetName val="36-328 (2)"/>
      <sheetName val="245114237REN"/>
      <sheetName val="245114238REN"/>
      <sheetName val="245114240REN"/>
      <sheetName val="Sheet6"/>
      <sheetName val="Sheet4"/>
      <sheetName val="4100-100 Commercial Rent"/>
      <sheetName val="Summary Annl"/>
      <sheetName val="Stand Alone Model"/>
      <sheetName val="1st Buyer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"/>
      <sheetName val="Historic Market"/>
      <sheetName val="YTD Market Report"/>
      <sheetName val="STR"/>
      <sheetName val="Meeting Space"/>
      <sheetName val="Report Ready"/>
      <sheetName val="Property Summary"/>
      <sheetName val="Office Stats &amp; Development"/>
      <sheetName val="Demand Growth"/>
      <sheetName val="Historical Penetrations"/>
      <sheetName val="Tables"/>
      <sheetName val="Projected Occupancy"/>
      <sheetName val="Induced Demand "/>
      <sheetName val="Rate analysis"/>
      <sheetName val="Projected Rate"/>
      <sheetName val="Taxes"/>
      <sheetName val="Historical Financials"/>
      <sheetName val="Market Report"/>
      <sheetName val="Comparable Financials"/>
      <sheetName val="HOST"/>
      <sheetName val="Projected CF"/>
      <sheetName val="Look, Mom, NO HANDS!"/>
      <sheetName val="Valuation"/>
      <sheetName val="System Tools"/>
      <sheetName val="DlgIncrement"/>
      <sheetName val="DlgAbout"/>
      <sheetName val="DlgProject"/>
      <sheetName val="ihmModMain"/>
      <sheetName val="IHMModPrint"/>
      <sheetName val="IHMModSys"/>
      <sheetName val="IHMModXLA"/>
      <sheetName val="Line_Item_Unhide"/>
      <sheetName val="POR_PAR_POS"/>
      <sheetName val="Line_Item_Hide"/>
      <sheetName val="Historic_Market"/>
      <sheetName val="YTD_Market_Report"/>
      <sheetName val="Meeting_Space"/>
      <sheetName val="Report_Ready"/>
      <sheetName val="Property_Summary"/>
      <sheetName val="Office_Stats_&amp;_Development"/>
      <sheetName val="Demand_Growth"/>
      <sheetName val="Historical_Penetrations"/>
      <sheetName val="Projected_Occupancy"/>
      <sheetName val="Induced_Demand_"/>
      <sheetName val="Rate_analysis"/>
      <sheetName val="Projected_Rate"/>
      <sheetName val="Historical_Financials"/>
      <sheetName val="Market_Report"/>
      <sheetName val="Comparable_Financials"/>
      <sheetName val="Projected_CF"/>
      <sheetName val="Look,_Mom,_NO_HANDS!"/>
      <sheetName val="System_Tools"/>
      <sheetName val="Setup"/>
      <sheetName val="Summary"/>
      <sheetName val="ROI"/>
      <sheetName val="Income Statement"/>
      <sheetName val="Property Revenues"/>
      <sheetName val="Header"/>
      <sheetName val="lbo"/>
    </sheetNames>
    <sheetDataSet>
      <sheetData sheetId="0">
        <row r="21">
          <cell r="C21" t="str">
            <v>Proposed Full Service Hotel  - Norwalk, CT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6 revenue"/>
      <sheetName val="2006 summary"/>
      <sheetName val="BASE"/>
      <sheetName val="FREE RENT"/>
      <sheetName val="ELECT"/>
      <sheetName val="SUBMETER"/>
      <sheetName val="TAXESCAL"/>
      <sheetName val="CALCULATIONS ADJ"/>
      <sheetName val="PORTER"/>
      <sheetName val="PW Calcualations"/>
      <sheetName val="CPI"/>
      <sheetName val="MISC INCOME"/>
      <sheetName val="INVEST INC"/>
      <sheetName val="LEASCOMM"/>
      <sheetName val="TENINSTAL"/>
      <sheetName val="LEASE COSTS"/>
      <sheetName val="CAPITAL"/>
      <sheetName val="NEW "/>
      <sheetName val="RENEWAL"/>
      <sheetName val="Summary"/>
      <sheetName val="Revenue"/>
      <sheetName val="Base Rent"/>
      <sheetName val="Base Rent Credit"/>
      <sheetName val="Submetered Electric"/>
      <sheetName val="Real EstateTax"/>
      <sheetName val="Calculations"/>
      <sheetName val="Taxes"/>
      <sheetName val="CPI 2007"/>
      <sheetName val="Capital Improvements"/>
      <sheetName val="Tenant Improvements"/>
      <sheetName val="COMMISSIONS"/>
      <sheetName val="LEGAL LEASING"/>
      <sheetName val="Assumptions-Renew"/>
      <sheetName val="Assumptions-New"/>
      <sheetName val="Mortgage"/>
      <sheetName val="Payroll"/>
      <sheetName val="Cash"/>
      <sheetName val="Mortgage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KPMG Theme(Excel)">
  <a:themeElements>
    <a:clrScheme name="KPMG (Excel)">
      <a:dk1>
        <a:srgbClr val="646464"/>
      </a:dk1>
      <a:lt1>
        <a:srgbClr val="FFFFFF"/>
      </a:lt1>
      <a:dk2>
        <a:srgbClr val="02348D"/>
      </a:dk2>
      <a:lt2>
        <a:srgbClr val="F0F0F0"/>
      </a:lt2>
      <a:accent1>
        <a:srgbClr val="89DAFF"/>
      </a:accent1>
      <a:accent2>
        <a:srgbClr val="00A3A1"/>
      </a:accent2>
      <a:accent3>
        <a:srgbClr val="43B02A"/>
      </a:accent3>
      <a:accent4>
        <a:srgbClr val="F68D2E"/>
      </a:accent4>
      <a:accent5>
        <a:srgbClr val="F04C3E"/>
      </a:accent5>
      <a:accent6>
        <a:srgbClr val="FFF27F"/>
      </a:accent6>
      <a:hlink>
        <a:srgbClr val="336699"/>
      </a:hlink>
      <a:folHlink>
        <a:srgbClr val="7030A0"/>
      </a:folHlink>
    </a:clrScheme>
    <a:fontScheme name="Custom 1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9525">
          <a:solidFill>
            <a:schemeClr val="accent1"/>
          </a:solidFill>
        </a:ln>
      </a:spPr>
      <a:bodyPr rtlCol="0" anchor="t" anchorCtr="0"/>
      <a:lstStyle>
        <a:defPPr algn="ctr">
          <a:defRPr sz="1200"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>
          <a:solidFill>
            <a:schemeClr val="accent1"/>
          </a:solidFill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36576" rIns="0" bIns="0" rtlCol="0">
        <a:spAutoFit/>
      </a:bodyPr>
      <a:lstStyle>
        <a:defPPr marL="285750" indent="-285750">
          <a:lnSpc>
            <a:spcPct val="85000"/>
          </a:lnSpc>
          <a:spcAft>
            <a:spcPts val="600"/>
          </a:spcAft>
          <a:buClr>
            <a:schemeClr val="accent2"/>
          </a:buClr>
          <a:buSzPct val="70000"/>
          <a:buFont typeface="Arial" pitchFamily="34" charset="0"/>
          <a:buChar char="►"/>
          <a:defRPr sz="1200" dirty="0" smtClean="0"/>
        </a:defPPr>
      </a:lstStyle>
    </a:txDef>
  </a:objectDefaults>
  <a:extraClrSchemeLst/>
  <a:custClrLst>
    <a:custClr name="KPMG Teriary Green">
      <a:srgbClr val="009A44"/>
    </a:custClr>
    <a:custClr name="KPMG Teriary Lime">
      <a:srgbClr val="43B02A"/>
    </a:custClr>
    <a:custClr name="KPMG Teriary Gold">
      <a:srgbClr val="EAAA00"/>
    </a:custClr>
    <a:custClr name="KPMG Teriary Orange">
      <a:srgbClr val="F68D2E"/>
    </a:custClr>
    <a:custClr name="KPMG Teriary Red">
      <a:srgbClr val="BC204B"/>
    </a:custClr>
    <a:custClr name="KPMG Teriary Pink">
      <a:srgbClr val="C6007E"/>
    </a:custClr>
    <a:custClr name="EY Special Use Lilac">
      <a:srgbClr val="AC98DB"/>
    </a:custClr>
    <a:custClr name="EY Special Use Lilac 50%">
      <a:srgbClr val="D8D2E0"/>
    </a:custClr>
    <a:custClr name="EY Yellow 50%">
      <a:srgbClr val="FFF27F"/>
    </a:custClr>
    <a:custClr name="EY Gold Accent 2">
      <a:srgbClr val="FFF7CC"/>
    </a:custClr>
  </a:custClr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rgb="FFFF0000"/>
  </sheetPr>
  <dimension ref="A1:BP214"/>
  <sheetViews>
    <sheetView showGridLines="0" tabSelected="1" topLeftCell="A19" zoomScaleNormal="100" workbookViewId="0">
      <selection activeCell="G46" sqref="G46"/>
    </sheetView>
  </sheetViews>
  <sheetFormatPr defaultColWidth="0" defaultRowHeight="11.25" customHeight="1" zeroHeight="1" outlineLevelCol="1"/>
  <cols>
    <col min="1" max="1" width="2.42578125" style="3" customWidth="1"/>
    <col min="2" max="2" width="18.7109375" style="3" customWidth="1"/>
    <col min="3" max="3" width="11" style="3" customWidth="1"/>
    <col min="4" max="7" width="10.5703125" style="3" customWidth="1"/>
    <col min="8" max="8" width="10.140625" style="3" customWidth="1"/>
    <col min="9" max="9" width="2.42578125" style="3" customWidth="1"/>
    <col min="10" max="10" width="18.42578125" style="3" customWidth="1"/>
    <col min="11" max="11" width="12.7109375" style="3" customWidth="1"/>
    <col min="12" max="16" width="11" style="3" customWidth="1"/>
    <col min="17" max="17" width="2.42578125" style="3" customWidth="1"/>
    <col min="18" max="18" width="34.42578125" style="3" customWidth="1"/>
    <col min="19" max="19" width="6.85546875" style="3" hidden="1" customWidth="1" outlineLevel="1"/>
    <col min="20" max="20" width="16.85546875" style="3" hidden="1" customWidth="1" outlineLevel="1"/>
    <col min="21" max="21" width="11.140625" style="3" customWidth="1" collapsed="1"/>
    <col min="22" max="22" width="10.5703125" style="3" customWidth="1"/>
    <col min="23" max="27" width="10.140625" style="3" customWidth="1"/>
    <col min="28" max="32" width="10.140625" style="3" hidden="1" customWidth="1" outlineLevel="1"/>
    <col min="33" max="33" width="10.140625" style="3" customWidth="1" collapsed="1"/>
    <col min="34" max="38" width="9.140625" style="3" hidden="1" customWidth="1"/>
    <col min="39" max="40" width="9.140625" style="3" customWidth="1"/>
    <col min="41" max="70" width="8" style="3" hidden="1" customWidth="1"/>
    <col min="71" max="16384" width="8" style="3" hidden="1"/>
  </cols>
  <sheetData>
    <row r="1" spans="2:68" ht="11.25" customHeight="1">
      <c r="B1" s="68" t="s">
        <v>246</v>
      </c>
      <c r="C1" s="68"/>
      <c r="D1" s="68"/>
      <c r="E1" s="68"/>
      <c r="F1" s="68"/>
      <c r="G1" s="68"/>
      <c r="H1" s="106" t="s">
        <v>0</v>
      </c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H1" s="305"/>
      <c r="AI1" s="305"/>
      <c r="AJ1" s="305"/>
      <c r="AK1" s="305"/>
      <c r="AL1" s="305"/>
      <c r="AM1" s="305"/>
      <c r="AN1" s="305"/>
      <c r="AO1" s="305"/>
      <c r="AP1" s="305"/>
      <c r="AQ1" s="305"/>
      <c r="AR1" s="305"/>
      <c r="AS1" s="305"/>
      <c r="AT1" s="305"/>
      <c r="AU1" s="305"/>
      <c r="AV1" s="305"/>
      <c r="AW1" s="305"/>
      <c r="AX1" s="305"/>
      <c r="AY1" s="305"/>
      <c r="AZ1" s="305"/>
      <c r="BA1" s="305"/>
      <c r="BB1" s="305"/>
      <c r="BC1" s="305"/>
      <c r="BD1" s="305"/>
      <c r="BE1" s="305"/>
      <c r="BF1" s="305"/>
      <c r="BG1" s="305"/>
      <c r="BH1" s="305"/>
      <c r="BI1" s="305"/>
      <c r="BJ1" s="305"/>
      <c r="BK1" s="305"/>
      <c r="BL1" s="305"/>
      <c r="BM1" s="305"/>
      <c r="BN1" s="305"/>
      <c r="BO1" s="305"/>
      <c r="BP1" s="305"/>
    </row>
    <row r="2" spans="2:68" ht="11.25" customHeight="1" thickBot="1">
      <c r="AH2" s="305"/>
      <c r="AI2" s="305"/>
      <c r="AJ2" s="305"/>
      <c r="AK2" s="305"/>
      <c r="AL2" s="305"/>
      <c r="AM2" s="305"/>
      <c r="AN2" s="305"/>
      <c r="AO2" s="305"/>
      <c r="AP2" s="305"/>
      <c r="AQ2" s="305"/>
      <c r="AR2" s="305"/>
      <c r="AS2" s="305"/>
      <c r="AT2" s="305"/>
      <c r="AU2" s="305"/>
      <c r="AV2" s="305"/>
      <c r="AW2" s="305"/>
      <c r="AX2" s="305"/>
      <c r="AY2" s="305"/>
      <c r="AZ2" s="305"/>
      <c r="BA2" s="305"/>
      <c r="BB2" s="305"/>
      <c r="BC2" s="305"/>
      <c r="BD2" s="305"/>
      <c r="BE2" s="305"/>
      <c r="BF2" s="305"/>
      <c r="BG2" s="305"/>
      <c r="BH2" s="305"/>
      <c r="BI2" s="305"/>
      <c r="BJ2" s="305"/>
      <c r="BK2" s="305"/>
      <c r="BL2" s="305"/>
      <c r="BM2" s="305"/>
      <c r="BN2" s="305"/>
      <c r="BO2" s="305"/>
      <c r="BP2" s="305"/>
    </row>
    <row r="3" spans="2:68" ht="11.25" customHeight="1">
      <c r="B3" s="70" t="s">
        <v>1</v>
      </c>
      <c r="C3" s="71"/>
      <c r="D3" s="72"/>
      <c r="E3" s="72"/>
      <c r="F3" s="72"/>
      <c r="G3" s="73"/>
      <c r="H3" s="74"/>
      <c r="J3" s="70" t="s">
        <v>2</v>
      </c>
      <c r="K3" s="72"/>
      <c r="L3" s="72"/>
      <c r="M3" s="72"/>
      <c r="N3" s="72"/>
      <c r="O3" s="73"/>
      <c r="P3" s="79"/>
      <c r="R3" s="70" t="s">
        <v>3</v>
      </c>
      <c r="S3" s="71"/>
      <c r="T3" s="71"/>
      <c r="U3" s="71"/>
      <c r="V3" s="72"/>
      <c r="W3" s="72"/>
      <c r="X3" s="72"/>
      <c r="Y3" s="72"/>
      <c r="Z3" s="72"/>
      <c r="AA3" s="72"/>
      <c r="AB3" s="72"/>
      <c r="AC3" s="72"/>
      <c r="AD3" s="72"/>
      <c r="AE3" s="72"/>
      <c r="AF3" s="339"/>
      <c r="AG3" s="4"/>
      <c r="AH3" s="21" t="s">
        <v>124</v>
      </c>
      <c r="AI3" s="216" t="s">
        <v>132</v>
      </c>
      <c r="AJ3" s="21"/>
      <c r="AK3" s="216" t="s">
        <v>133</v>
      </c>
      <c r="AL3" s="21"/>
      <c r="AM3" s="305"/>
      <c r="AN3" s="305"/>
      <c r="AO3" s="305"/>
      <c r="AP3" s="305"/>
      <c r="AQ3" s="305"/>
      <c r="AR3" s="305"/>
      <c r="AS3" s="305"/>
      <c r="AT3" s="305"/>
      <c r="AU3" s="305"/>
      <c r="AV3" s="305"/>
      <c r="AW3" s="305"/>
      <c r="AX3" s="305"/>
      <c r="AY3" s="305"/>
      <c r="AZ3" s="305"/>
      <c r="BA3" s="305"/>
      <c r="BB3" s="305"/>
      <c r="BC3" s="305"/>
      <c r="BD3" s="305"/>
      <c r="BE3" s="305"/>
      <c r="BF3" s="305"/>
      <c r="BG3" s="305"/>
      <c r="BH3" s="305"/>
      <c r="BI3" s="305"/>
      <c r="BJ3" s="305"/>
      <c r="BK3" s="305"/>
      <c r="BL3" s="305"/>
      <c r="BM3" s="305"/>
      <c r="BN3" s="305"/>
      <c r="BO3" s="305"/>
      <c r="BP3" s="305"/>
    </row>
    <row r="4" spans="2:68" ht="11.25" customHeight="1">
      <c r="B4" s="4"/>
      <c r="C4" s="5"/>
      <c r="D4" s="5"/>
      <c r="E4" s="5"/>
      <c r="F4" s="5"/>
      <c r="G4" s="5"/>
      <c r="H4" s="6"/>
      <c r="J4" s="4"/>
      <c r="K4" s="5"/>
      <c r="L4" s="5"/>
      <c r="M4" s="5"/>
      <c r="N4" s="5"/>
      <c r="O4" s="5"/>
      <c r="P4" s="6"/>
      <c r="R4" s="4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6"/>
      <c r="AG4" s="4"/>
      <c r="AH4" s="215"/>
      <c r="AI4" s="183" t="s">
        <v>129</v>
      </c>
      <c r="AJ4" s="183" t="s">
        <v>155</v>
      </c>
      <c r="AK4" s="183" t="s">
        <v>129</v>
      </c>
      <c r="AL4" s="183" t="s">
        <v>155</v>
      </c>
      <c r="AM4" s="305"/>
      <c r="AN4" s="305"/>
      <c r="AO4" s="305"/>
      <c r="AP4" s="305"/>
      <c r="AQ4" s="305"/>
      <c r="AR4" s="305"/>
      <c r="AS4" s="305"/>
      <c r="AT4" s="305"/>
      <c r="AU4" s="305"/>
      <c r="AV4" s="305"/>
      <c r="AW4" s="305"/>
      <c r="AX4" s="305"/>
      <c r="AY4" s="305"/>
      <c r="AZ4" s="305"/>
      <c r="BA4" s="305"/>
      <c r="BB4" s="305"/>
      <c r="BC4" s="305"/>
      <c r="BD4" s="305"/>
      <c r="BE4" s="305"/>
      <c r="BF4" s="305"/>
      <c r="BG4" s="305"/>
      <c r="BH4" s="305"/>
      <c r="BI4" s="305"/>
      <c r="BJ4" s="305"/>
      <c r="BK4" s="305"/>
      <c r="BL4" s="305"/>
      <c r="BM4" s="305"/>
      <c r="BN4" s="305"/>
      <c r="BO4" s="305"/>
      <c r="BP4" s="305"/>
    </row>
    <row r="5" spans="2:68" ht="11.25" customHeight="1">
      <c r="B5" s="4" t="s">
        <v>49</v>
      </c>
      <c r="C5" s="5"/>
      <c r="D5" s="5"/>
      <c r="E5" s="5"/>
      <c r="F5" s="5"/>
      <c r="G5" s="5"/>
      <c r="H5" s="306">
        <v>43830</v>
      </c>
      <c r="J5" s="8" t="s">
        <v>4</v>
      </c>
      <c r="K5" s="180"/>
      <c r="L5" s="180"/>
      <c r="M5" s="180" t="s">
        <v>108</v>
      </c>
      <c r="N5" s="181"/>
      <c r="O5" s="180" t="s">
        <v>109</v>
      </c>
      <c r="P5" s="182"/>
      <c r="R5" s="99" t="s">
        <v>244</v>
      </c>
      <c r="S5" s="197" t="s">
        <v>5</v>
      </c>
      <c r="T5" s="5"/>
      <c r="U5" s="12"/>
      <c r="V5" s="5"/>
      <c r="W5" s="5"/>
      <c r="X5" s="5"/>
      <c r="Y5" s="5"/>
      <c r="Z5" s="5"/>
      <c r="AA5" s="5"/>
      <c r="AB5" s="5"/>
      <c r="AC5" s="5"/>
      <c r="AD5" s="5"/>
      <c r="AE5" s="5"/>
      <c r="AF5" s="6"/>
      <c r="AG5" s="4"/>
      <c r="AH5" s="205">
        <v>1</v>
      </c>
      <c r="AI5" s="211">
        <f t="array" aca="1" ref="AI5:AI24" ca="1">-TRANSPOSE('CF(H)'!L100:AE100)</f>
        <v>3257828.8074092022</v>
      </c>
      <c r="AJ5" s="14">
        <f t="shared" ref="AJ5:AJ24" ca="1" si="0">AI5/$G$83*2</f>
        <v>7.058037423617386E-2</v>
      </c>
      <c r="AK5" s="211">
        <f t="array" aca="1" ref="AK5:AK24" ca="1">-TRANSPOSE('CF(H)'!L134:AE134)</f>
        <v>3274280.2958490821</v>
      </c>
      <c r="AL5" s="14">
        <f t="shared" ref="AL5:AL24" ca="1" si="1">AK5/$G$83*2</f>
        <v>7.0936793274580051E-2</v>
      </c>
      <c r="AM5" s="305"/>
      <c r="AN5" s="305"/>
      <c r="AO5" s="305"/>
      <c r="AP5" s="305"/>
      <c r="AQ5" s="305"/>
      <c r="AR5" s="305"/>
      <c r="AS5" s="305"/>
      <c r="AT5" s="305"/>
      <c r="AU5" s="305"/>
      <c r="AV5" s="305"/>
      <c r="AW5" s="305"/>
      <c r="AX5" s="305"/>
      <c r="AY5" s="305"/>
      <c r="AZ5" s="305"/>
      <c r="BA5" s="305"/>
      <c r="BB5" s="305"/>
      <c r="BC5" s="305"/>
      <c r="BD5" s="305"/>
      <c r="BE5" s="305"/>
      <c r="BF5" s="305"/>
      <c r="BG5" s="305"/>
      <c r="BH5" s="305"/>
      <c r="BI5" s="305"/>
      <c r="BJ5" s="305"/>
      <c r="BK5" s="305"/>
      <c r="BL5" s="305"/>
      <c r="BM5" s="305"/>
      <c r="BN5" s="305"/>
      <c r="BO5" s="305"/>
      <c r="BP5" s="305"/>
    </row>
    <row r="6" spans="2:68" ht="11.25" customHeight="1">
      <c r="B6" s="4" t="s">
        <v>6</v>
      </c>
      <c r="C6" s="5"/>
      <c r="D6" s="5"/>
      <c r="E6" s="5"/>
      <c r="F6" s="5"/>
      <c r="G6" s="5"/>
      <c r="H6" s="307">
        <v>60</v>
      </c>
      <c r="J6" s="4"/>
      <c r="K6" s="185"/>
      <c r="L6" s="186" t="s">
        <v>151</v>
      </c>
      <c r="M6" s="183" t="s">
        <v>110</v>
      </c>
      <c r="N6" s="183" t="s">
        <v>111</v>
      </c>
      <c r="O6" s="183" t="s">
        <v>110</v>
      </c>
      <c r="P6" s="184" t="s">
        <v>112</v>
      </c>
      <c r="R6" s="203" t="s">
        <v>236</v>
      </c>
      <c r="S6" s="80">
        <f>ROW('CF(M)'!A5)</f>
        <v>5</v>
      </c>
      <c r="T6" s="308" t="str">
        <f>$S$5&amp;S6&amp;":"&amp;S6</f>
        <v>'CF(M)'!5:5</v>
      </c>
      <c r="U6" s="128" t="s">
        <v>120</v>
      </c>
      <c r="V6" s="198">
        <v>0</v>
      </c>
      <c r="W6" s="198">
        <f t="shared" ref="W6:AF6" si="2">V6+1</f>
        <v>1</v>
      </c>
      <c r="X6" s="198">
        <f t="shared" si="2"/>
        <v>2</v>
      </c>
      <c r="Y6" s="198">
        <f t="shared" si="2"/>
        <v>3</v>
      </c>
      <c r="Z6" s="198">
        <f t="shared" si="2"/>
        <v>4</v>
      </c>
      <c r="AA6" s="198">
        <f t="shared" si="2"/>
        <v>5</v>
      </c>
      <c r="AB6" s="198">
        <f t="shared" si="2"/>
        <v>6</v>
      </c>
      <c r="AC6" s="198">
        <f t="shared" si="2"/>
        <v>7</v>
      </c>
      <c r="AD6" s="198">
        <f t="shared" si="2"/>
        <v>8</v>
      </c>
      <c r="AE6" s="198">
        <f t="shared" si="2"/>
        <v>9</v>
      </c>
      <c r="AF6" s="340">
        <f t="shared" si="2"/>
        <v>10</v>
      </c>
      <c r="AG6" s="4"/>
      <c r="AH6" s="205">
        <f t="shared" ref="AH6:AH24" si="3">AH5+1</f>
        <v>2</v>
      </c>
      <c r="AI6" s="211">
        <f ca="1"/>
        <v>3257828.8074092022</v>
      </c>
      <c r="AJ6" s="14">
        <f t="shared" ca="1" si="0"/>
        <v>7.058037423617386E-2</v>
      </c>
      <c r="AK6" s="211">
        <f ca="1"/>
        <v>3828172.8773490819</v>
      </c>
      <c r="AL6" s="14">
        <f t="shared" ca="1" si="1"/>
        <v>8.2936793274580048E-2</v>
      </c>
      <c r="AM6" s="305"/>
      <c r="AN6" s="305"/>
      <c r="AO6" s="305"/>
      <c r="AP6" s="305"/>
      <c r="AQ6" s="305"/>
      <c r="AR6" s="305"/>
      <c r="AS6" s="305"/>
      <c r="AT6" s="305"/>
      <c r="AU6" s="305"/>
      <c r="AV6" s="305"/>
      <c r="AW6" s="305"/>
      <c r="AX6" s="305"/>
      <c r="AY6" s="305"/>
      <c r="AZ6" s="305"/>
      <c r="BA6" s="305"/>
      <c r="BB6" s="305"/>
      <c r="BC6" s="305"/>
      <c r="BD6" s="305"/>
      <c r="BE6" s="305"/>
      <c r="BF6" s="305"/>
      <c r="BG6" s="305"/>
      <c r="BH6" s="305"/>
      <c r="BI6" s="305"/>
      <c r="BJ6" s="305"/>
      <c r="BK6" s="305"/>
      <c r="BL6" s="305"/>
      <c r="BM6" s="305"/>
      <c r="BN6" s="305"/>
      <c r="BO6" s="305"/>
      <c r="BP6" s="305"/>
    </row>
    <row r="7" spans="2:68" ht="11.25" customHeight="1">
      <c r="B7" s="4" t="s">
        <v>8</v>
      </c>
      <c r="C7" s="5"/>
      <c r="D7" s="5"/>
      <c r="E7" s="5"/>
      <c r="F7" s="5"/>
      <c r="G7" s="5"/>
      <c r="H7" s="309">
        <f>EDATE(H5,H6)</f>
        <v>45657</v>
      </c>
      <c r="J7" s="4"/>
      <c r="K7" s="16" t="s">
        <v>208</v>
      </c>
      <c r="L7" s="33"/>
      <c r="M7" s="187">
        <f ca="1">'CF(H)'!J46</f>
        <v>7.9416795899128395E-2</v>
      </c>
      <c r="N7" s="47">
        <f ca="1">'CF(H)'!J47</f>
        <v>0.1100699149100451</v>
      </c>
      <c r="O7" s="47">
        <f ca="1">'CF(H)'!J48</f>
        <v>8.0737224221229559E-2</v>
      </c>
      <c r="P7" s="26">
        <f ca="1">'CF(H)'!J49</f>
        <v>0.10594499707221985</v>
      </c>
      <c r="R7" s="30" t="s">
        <v>57</v>
      </c>
      <c r="S7" s="204">
        <f>'CF(M)'!A72</f>
        <v>72</v>
      </c>
      <c r="T7" s="204" t="str">
        <f>$S$5&amp;S7&amp;":"&amp;S7</f>
        <v>'CF(M)'!72:72</v>
      </c>
      <c r="U7" s="133">
        <f t="shared" ref="U7:U11" ca="1" si="4">SUM(V7:AF7)</f>
        <v>42951148.971311063</v>
      </c>
      <c r="V7" s="164">
        <f t="shared" ref="V7:AF8" ca="1" si="5">SUMIF(INDIRECT($T$6),V$6,INDIRECT($T7))</f>
        <v>0</v>
      </c>
      <c r="W7" s="164">
        <f t="shared" ca="1" si="5"/>
        <v>8336359.4299999988</v>
      </c>
      <c r="X7" s="164">
        <f t="shared" ca="1" si="5"/>
        <v>8461404.8214500006</v>
      </c>
      <c r="Y7" s="164">
        <f t="shared" ca="1" si="5"/>
        <v>8588325.8937717471</v>
      </c>
      <c r="Z7" s="164">
        <f t="shared" ca="1" si="5"/>
        <v>8717150.7821783219</v>
      </c>
      <c r="AA7" s="164">
        <f t="shared" ca="1" si="5"/>
        <v>8847908.0439109951</v>
      </c>
      <c r="AB7" s="164">
        <f t="shared" ca="1" si="5"/>
        <v>0</v>
      </c>
      <c r="AC7" s="164">
        <f t="shared" ca="1" si="5"/>
        <v>0</v>
      </c>
      <c r="AD7" s="164">
        <f t="shared" ca="1" si="5"/>
        <v>0</v>
      </c>
      <c r="AE7" s="164">
        <f t="shared" ca="1" si="5"/>
        <v>0</v>
      </c>
      <c r="AF7" s="341">
        <f t="shared" ca="1" si="5"/>
        <v>0</v>
      </c>
      <c r="AG7" s="4"/>
      <c r="AH7" s="205">
        <f t="shared" si="3"/>
        <v>3</v>
      </c>
      <c r="AI7" s="211">
        <f ca="1"/>
        <v>3317384.9002945079</v>
      </c>
      <c r="AJ7" s="14">
        <f t="shared" ca="1" si="0"/>
        <v>7.1870648087988695E-2</v>
      </c>
      <c r="AK7" s="211">
        <f ca="1"/>
        <v>3334123.5938609862</v>
      </c>
      <c r="AL7" s="14">
        <f t="shared" ca="1" si="1"/>
        <v>7.223328938254038E-2</v>
      </c>
      <c r="AM7" s="305"/>
      <c r="AN7" s="305"/>
      <c r="AO7" s="305"/>
      <c r="AP7" s="305"/>
      <c r="AQ7" s="305"/>
      <c r="AR7" s="305"/>
      <c r="AS7" s="305"/>
      <c r="AT7" s="305"/>
      <c r="AU7" s="305"/>
      <c r="AV7" s="305"/>
      <c r="AW7" s="305"/>
      <c r="AX7" s="305"/>
      <c r="AY7" s="305"/>
      <c r="AZ7" s="305"/>
      <c r="BA7" s="305"/>
      <c r="BB7" s="305"/>
      <c r="BC7" s="305"/>
      <c r="BD7" s="305"/>
      <c r="BE7" s="305"/>
      <c r="BF7" s="305"/>
      <c r="BG7" s="305"/>
      <c r="BH7" s="305"/>
      <c r="BI7" s="305"/>
      <c r="BJ7" s="305"/>
      <c r="BK7" s="305"/>
      <c r="BL7" s="305"/>
      <c r="BM7" s="305"/>
      <c r="BN7" s="305"/>
      <c r="BO7" s="305"/>
      <c r="BP7" s="305"/>
    </row>
    <row r="8" spans="2:68" ht="11.25" customHeight="1">
      <c r="B8" s="4" t="s">
        <v>9</v>
      </c>
      <c r="C8" s="5"/>
      <c r="D8" s="5"/>
      <c r="E8" s="5"/>
      <c r="F8" s="5"/>
      <c r="G8" s="5"/>
      <c r="H8" s="18">
        <v>6</v>
      </c>
      <c r="J8" s="4"/>
      <c r="K8" s="16" t="s">
        <v>209</v>
      </c>
      <c r="L8" s="33"/>
      <c r="M8" s="187">
        <f ca="1">'CF(H)'!J72</f>
        <v>7.8872518642188055E-2</v>
      </c>
      <c r="N8" s="47">
        <f ca="1">'CF(H)'!J73</f>
        <v>0.10944874943569025</v>
      </c>
      <c r="O8" s="47">
        <f ca="1">'CF(H)'!J74</f>
        <v>8.0174449086189287E-2</v>
      </c>
      <c r="P8" s="26">
        <f ca="1">'CF(H)'!J75</f>
        <v>0.10534616112709044</v>
      </c>
      <c r="R8" s="67" t="s">
        <v>53</v>
      </c>
      <c r="S8" s="201">
        <f>'CF(M)'!A35</f>
        <v>35</v>
      </c>
      <c r="T8" s="201" t="str">
        <f>$S$5&amp;S8&amp;":"&amp;S8</f>
        <v>'CF(M)'!35:35</v>
      </c>
      <c r="U8" s="135">
        <f t="shared" ca="1" si="4"/>
        <v>0</v>
      </c>
      <c r="V8" s="153">
        <f t="shared" ca="1" si="5"/>
        <v>0</v>
      </c>
      <c r="W8" s="153">
        <f t="shared" ca="1" si="5"/>
        <v>0</v>
      </c>
      <c r="X8" s="153">
        <f t="shared" ca="1" si="5"/>
        <v>0</v>
      </c>
      <c r="Y8" s="153">
        <f t="shared" ca="1" si="5"/>
        <v>0</v>
      </c>
      <c r="Z8" s="153">
        <f t="shared" ca="1" si="5"/>
        <v>0</v>
      </c>
      <c r="AA8" s="153">
        <f t="shared" ca="1" si="5"/>
        <v>0</v>
      </c>
      <c r="AB8" s="153">
        <f t="shared" ca="1" si="5"/>
        <v>0</v>
      </c>
      <c r="AC8" s="153">
        <f t="shared" ca="1" si="5"/>
        <v>0</v>
      </c>
      <c r="AD8" s="153">
        <f t="shared" ca="1" si="5"/>
        <v>0</v>
      </c>
      <c r="AE8" s="153">
        <f t="shared" ca="1" si="5"/>
        <v>0</v>
      </c>
      <c r="AF8" s="342">
        <f t="shared" ca="1" si="5"/>
        <v>0</v>
      </c>
      <c r="AG8" s="238"/>
      <c r="AH8" s="205">
        <f t="shared" si="3"/>
        <v>4</v>
      </c>
      <c r="AI8" s="211">
        <f ca="1"/>
        <v>3317384.9002945079</v>
      </c>
      <c r="AJ8" s="14">
        <f t="shared" ca="1" si="0"/>
        <v>7.1870648087988695E-2</v>
      </c>
      <c r="AK8" s="211">
        <f ca="1"/>
        <v>3888016.175360986</v>
      </c>
      <c r="AL8" s="14">
        <f t="shared" ca="1" si="1"/>
        <v>8.4233289382540377E-2</v>
      </c>
      <c r="AM8" s="305"/>
      <c r="AN8" s="305"/>
      <c r="AO8" s="305"/>
      <c r="AP8" s="305"/>
      <c r="AQ8" s="305"/>
      <c r="AR8" s="305"/>
      <c r="AS8" s="305"/>
      <c r="AT8" s="305"/>
      <c r="AU8" s="305"/>
      <c r="AV8" s="305"/>
      <c r="AW8" s="305"/>
      <c r="AX8" s="305"/>
      <c r="AY8" s="305"/>
      <c r="AZ8" s="305"/>
      <c r="BA8" s="305"/>
      <c r="BB8" s="305"/>
      <c r="BC8" s="305"/>
      <c r="BD8" s="305"/>
      <c r="BE8" s="305"/>
      <c r="BF8" s="305"/>
      <c r="BG8" s="305"/>
      <c r="BH8" s="305"/>
      <c r="BI8" s="305"/>
      <c r="BJ8" s="305"/>
      <c r="BK8" s="305"/>
      <c r="BL8" s="305"/>
      <c r="BM8" s="305"/>
      <c r="BN8" s="305"/>
      <c r="BO8" s="305"/>
      <c r="BP8" s="305"/>
    </row>
    <row r="9" spans="2:68" ht="11.25" customHeight="1">
      <c r="B9" s="20" t="s">
        <v>43</v>
      </c>
      <c r="C9" s="16"/>
      <c r="D9" s="5"/>
      <c r="E9" s="5"/>
      <c r="F9" s="5"/>
      <c r="G9" s="5"/>
      <c r="H9" s="310">
        <v>1300</v>
      </c>
      <c r="J9" s="4"/>
      <c r="K9" s="22" t="s">
        <v>105</v>
      </c>
      <c r="L9" s="22"/>
      <c r="M9" s="245">
        <f ca="1">'CF(H)'!J106</f>
        <v>7.3204976724622742E-2</v>
      </c>
      <c r="N9" s="245">
        <f ca="1">'CF(H)'!J107</f>
        <v>9.003805218073907E-2</v>
      </c>
      <c r="O9" s="245">
        <f ca="1">'CF(H)'!J108</f>
        <v>7.4315235018730177E-2</v>
      </c>
      <c r="P9" s="246">
        <f ca="1">'CF(H)'!J109</f>
        <v>8.8624837994575503E-2</v>
      </c>
      <c r="R9" s="20" t="s">
        <v>18</v>
      </c>
      <c r="S9" s="204">
        <f>'CF(M)'!A36</f>
        <v>36</v>
      </c>
      <c r="T9" s="204" t="str">
        <f t="shared" ref="T9:T11" si="6">$S$5&amp;S9&amp;":"&amp;S9</f>
        <v>'CF(M)'!36:36</v>
      </c>
      <c r="U9" s="133">
        <f t="shared" ca="1" si="4"/>
        <v>42951148.971311063</v>
      </c>
      <c r="V9" s="164">
        <f t="shared" ref="V9:AF9" ca="1" si="7">SUM(V7:V8)</f>
        <v>0</v>
      </c>
      <c r="W9" s="164">
        <f t="shared" ca="1" si="7"/>
        <v>8336359.4299999988</v>
      </c>
      <c r="X9" s="164">
        <f t="shared" ca="1" si="7"/>
        <v>8461404.8214500006</v>
      </c>
      <c r="Y9" s="164">
        <f t="shared" ca="1" si="7"/>
        <v>8588325.8937717471</v>
      </c>
      <c r="Z9" s="164">
        <f t="shared" ca="1" si="7"/>
        <v>8717150.7821783219</v>
      </c>
      <c r="AA9" s="164">
        <f t="shared" ca="1" si="7"/>
        <v>8847908.0439109951</v>
      </c>
      <c r="AB9" s="164">
        <f t="shared" ca="1" si="7"/>
        <v>0</v>
      </c>
      <c r="AC9" s="164">
        <f t="shared" ca="1" si="7"/>
        <v>0</v>
      </c>
      <c r="AD9" s="164">
        <f t="shared" ca="1" si="7"/>
        <v>0</v>
      </c>
      <c r="AE9" s="164">
        <f t="shared" ca="1" si="7"/>
        <v>0</v>
      </c>
      <c r="AF9" s="341">
        <f t="shared" ca="1" si="7"/>
        <v>0</v>
      </c>
      <c r="AG9" s="238"/>
      <c r="AH9" s="205">
        <f t="shared" si="3"/>
        <v>5</v>
      </c>
      <c r="AI9" s="211">
        <f ca="1"/>
        <v>3377851.4007561198</v>
      </c>
      <c r="AJ9" s="14">
        <f t="shared" ca="1" si="0"/>
        <v>7.3180645783885515E-2</v>
      </c>
      <c r="AK9" s="211">
        <f ca="1"/>
        <v>3394881.643526095</v>
      </c>
      <c r="AL9" s="14">
        <f t="shared" ca="1" si="1"/>
        <v>7.3549603448359493E-2</v>
      </c>
      <c r="AM9" s="305"/>
      <c r="AN9" s="305"/>
      <c r="AO9" s="305"/>
      <c r="AP9" s="305"/>
      <c r="AQ9" s="305"/>
      <c r="AR9" s="305"/>
      <c r="AS9" s="305"/>
      <c r="AT9" s="305"/>
      <c r="AU9" s="305"/>
      <c r="AV9" s="305"/>
      <c r="AW9" s="305"/>
      <c r="AX9" s="305"/>
      <c r="AY9" s="305"/>
      <c r="AZ9" s="305"/>
      <c r="BA9" s="305"/>
      <c r="BB9" s="305"/>
      <c r="BC9" s="305"/>
      <c r="BD9" s="305"/>
      <c r="BE9" s="305"/>
      <c r="BF9" s="305"/>
      <c r="BG9" s="305"/>
      <c r="BH9" s="305"/>
      <c r="BI9" s="305"/>
      <c r="BJ9" s="305"/>
      <c r="BK9" s="305"/>
      <c r="BL9" s="305"/>
      <c r="BM9" s="305"/>
      <c r="BN9" s="305"/>
      <c r="BO9" s="305"/>
      <c r="BP9" s="305"/>
    </row>
    <row r="10" spans="2:68" ht="11.25" customHeight="1">
      <c r="B10" s="20"/>
      <c r="C10" s="16"/>
      <c r="D10" s="5"/>
      <c r="E10" s="5"/>
      <c r="F10" s="5"/>
      <c r="G10" s="5"/>
      <c r="H10" s="310"/>
      <c r="J10" s="4"/>
      <c r="K10" s="19" t="s">
        <v>106</v>
      </c>
      <c r="L10" s="19"/>
      <c r="M10" s="196">
        <f ca="1">'CF(H)'!J140</f>
        <v>7.9574050717071826E-2</v>
      </c>
      <c r="N10" s="54">
        <f ca="1">'CF(H)'!J141</f>
        <v>9.6407126173188154E-2</v>
      </c>
      <c r="O10" s="54">
        <f ca="1">'CF(H)'!J142</f>
        <v>8.0785873532295258E-2</v>
      </c>
      <c r="P10" s="55">
        <f ca="1">'CF(H)'!J143</f>
        <v>9.4917652010917661E-2</v>
      </c>
      <c r="R10" s="67" t="s">
        <v>54</v>
      </c>
      <c r="S10" s="201">
        <f>'CF(M)'!A37</f>
        <v>37</v>
      </c>
      <c r="T10" s="201" t="str">
        <f t="shared" si="6"/>
        <v>'CF(M)'!37:37</v>
      </c>
      <c r="U10" s="135">
        <f t="shared" ca="1" si="4"/>
        <v>-604000</v>
      </c>
      <c r="V10" s="153">
        <f t="shared" ref="V10:AF10" ca="1" si="8">SUMIF(INDIRECT($T$6),V$6,INDIRECT($T10))</f>
        <v>0</v>
      </c>
      <c r="W10" s="153">
        <f t="shared" ca="1" si="8"/>
        <v>-120800</v>
      </c>
      <c r="X10" s="153">
        <f t="shared" ca="1" si="8"/>
        <v>-120800</v>
      </c>
      <c r="Y10" s="153">
        <f t="shared" ca="1" si="8"/>
        <v>-120800</v>
      </c>
      <c r="Z10" s="153">
        <f t="shared" ca="1" si="8"/>
        <v>-120800</v>
      </c>
      <c r="AA10" s="153">
        <f t="shared" ca="1" si="8"/>
        <v>-120800</v>
      </c>
      <c r="AB10" s="153">
        <f t="shared" ca="1" si="8"/>
        <v>0</v>
      </c>
      <c r="AC10" s="153">
        <f t="shared" ca="1" si="8"/>
        <v>0</v>
      </c>
      <c r="AD10" s="153">
        <f t="shared" ca="1" si="8"/>
        <v>0</v>
      </c>
      <c r="AE10" s="153">
        <f t="shared" ca="1" si="8"/>
        <v>0</v>
      </c>
      <c r="AF10" s="342">
        <f t="shared" ca="1" si="8"/>
        <v>0</v>
      </c>
      <c r="AG10" s="238"/>
      <c r="AH10" s="205">
        <f t="shared" si="3"/>
        <v>6</v>
      </c>
      <c r="AI10" s="211">
        <f ca="1"/>
        <v>3377851.4007561198</v>
      </c>
      <c r="AJ10" s="14">
        <f t="shared" ca="1" si="0"/>
        <v>7.3180645783885515E-2</v>
      </c>
      <c r="AK10" s="211">
        <f ca="1"/>
        <v>3948774.2250260948</v>
      </c>
      <c r="AL10" s="14">
        <f t="shared" ca="1" si="1"/>
        <v>8.554960344835949E-2</v>
      </c>
      <c r="AM10" s="305"/>
      <c r="AN10" s="305"/>
      <c r="AO10" s="305"/>
      <c r="AP10" s="305"/>
      <c r="AQ10" s="305"/>
      <c r="AR10" s="305"/>
      <c r="AS10" s="305"/>
      <c r="AT10" s="305"/>
      <c r="AU10" s="305"/>
      <c r="AV10" s="305"/>
      <c r="AW10" s="305"/>
      <c r="AX10" s="305"/>
      <c r="AY10" s="305"/>
      <c r="AZ10" s="305"/>
      <c r="BA10" s="305"/>
      <c r="BB10" s="305"/>
      <c r="BC10" s="305"/>
      <c r="BD10" s="305"/>
      <c r="BE10" s="305"/>
      <c r="BF10" s="305"/>
      <c r="BG10" s="305"/>
      <c r="BH10" s="305"/>
      <c r="BI10" s="305"/>
      <c r="BJ10" s="305"/>
      <c r="BK10" s="305"/>
      <c r="BL10" s="305"/>
      <c r="BM10" s="305"/>
      <c r="BN10" s="305"/>
      <c r="BO10" s="305"/>
      <c r="BP10" s="305"/>
    </row>
    <row r="11" spans="2:68" ht="11.25" customHeight="1">
      <c r="B11" s="4"/>
      <c r="C11" s="5"/>
      <c r="D11" s="5"/>
      <c r="E11" s="5"/>
      <c r="F11" s="5"/>
      <c r="G11" s="5"/>
      <c r="H11" s="6"/>
      <c r="J11" s="4"/>
      <c r="K11" s="335"/>
      <c r="L11" s="335"/>
      <c r="M11" s="336">
        <f t="shared" ref="M11" ca="1" si="9">M10-M9</f>
        <v>6.3690739924490841E-3</v>
      </c>
      <c r="N11" s="336"/>
      <c r="O11" s="336"/>
      <c r="P11" s="337"/>
      <c r="R11" s="20" t="s">
        <v>70</v>
      </c>
      <c r="S11" s="204">
        <f>'CF(M)'!A45</f>
        <v>45</v>
      </c>
      <c r="T11" s="204" t="str">
        <f t="shared" si="6"/>
        <v>'CF(M)'!45:45</v>
      </c>
      <c r="U11" s="133">
        <f t="shared" ca="1" si="4"/>
        <v>42347148.971311063</v>
      </c>
      <c r="V11" s="164">
        <f t="shared" ref="V11:AF11" ca="1" si="10">SUM(V9:V10)</f>
        <v>0</v>
      </c>
      <c r="W11" s="164">
        <f t="shared" ca="1" si="10"/>
        <v>8215559.4299999988</v>
      </c>
      <c r="X11" s="164">
        <f t="shared" ca="1" si="10"/>
        <v>8340604.8214500006</v>
      </c>
      <c r="Y11" s="164">
        <f t="shared" ca="1" si="10"/>
        <v>8467525.8937717471</v>
      </c>
      <c r="Z11" s="164">
        <f t="shared" ca="1" si="10"/>
        <v>8596350.7821783219</v>
      </c>
      <c r="AA11" s="164">
        <f t="shared" ca="1" si="10"/>
        <v>8727108.0439109951</v>
      </c>
      <c r="AB11" s="164">
        <f t="shared" ca="1" si="10"/>
        <v>0</v>
      </c>
      <c r="AC11" s="164">
        <f t="shared" ca="1" si="10"/>
        <v>0</v>
      </c>
      <c r="AD11" s="164">
        <f t="shared" ca="1" si="10"/>
        <v>0</v>
      </c>
      <c r="AE11" s="164">
        <f t="shared" ca="1" si="10"/>
        <v>0</v>
      </c>
      <c r="AF11" s="341">
        <f t="shared" ca="1" si="10"/>
        <v>0</v>
      </c>
      <c r="AG11" s="238"/>
      <c r="AH11" s="205">
        <f t="shared" si="3"/>
        <v>7</v>
      </c>
      <c r="AI11" s="211">
        <f ca="1"/>
        <v>3439739.6261478835</v>
      </c>
      <c r="AJ11" s="14">
        <f t="shared" ca="1" si="0"/>
        <v>7.452144493791997E-2</v>
      </c>
      <c r="AK11" s="211">
        <f ca="1"/>
        <v>3457068.2273594085</v>
      </c>
      <c r="AL11" s="14">
        <f t="shared" ca="1" si="1"/>
        <v>7.4896866493441031E-2</v>
      </c>
      <c r="AM11" s="305"/>
      <c r="AN11" s="305"/>
      <c r="AO11" s="305"/>
      <c r="AP11" s="305"/>
      <c r="AQ11" s="305"/>
      <c r="AR11" s="305"/>
      <c r="AS11" s="305"/>
      <c r="AT11" s="305"/>
      <c r="AU11" s="305"/>
      <c r="AV11" s="305"/>
      <c r="AW11" s="305"/>
      <c r="AX11" s="305"/>
      <c r="AY11" s="305"/>
      <c r="AZ11" s="305"/>
      <c r="BA11" s="305"/>
      <c r="BB11" s="305"/>
      <c r="BC11" s="305"/>
      <c r="BD11" s="305"/>
      <c r="BE11" s="305"/>
      <c r="BF11" s="305"/>
      <c r="BG11" s="305"/>
      <c r="BH11" s="305"/>
      <c r="BI11" s="305"/>
      <c r="BJ11" s="305"/>
      <c r="BK11" s="305"/>
      <c r="BL11" s="305"/>
      <c r="BM11" s="305"/>
      <c r="BN11" s="305"/>
      <c r="BO11" s="305"/>
      <c r="BP11" s="305"/>
    </row>
    <row r="12" spans="2:68" ht="11.25" customHeight="1">
      <c r="B12" s="75" t="s">
        <v>42</v>
      </c>
      <c r="C12" s="76"/>
      <c r="D12" s="80"/>
      <c r="E12" s="80"/>
      <c r="F12" s="80"/>
      <c r="G12" s="77"/>
      <c r="H12" s="103"/>
      <c r="J12" s="4"/>
      <c r="K12" s="335"/>
      <c r="L12" s="335"/>
      <c r="M12" s="353"/>
      <c r="N12" s="335"/>
      <c r="O12" s="335"/>
      <c r="P12" s="338"/>
      <c r="R12" s="30" t="str">
        <f>'CF(M)'!C46</f>
        <v>PM fee</v>
      </c>
      <c r="S12" s="16">
        <f>'CF(M)'!A46</f>
        <v>46</v>
      </c>
      <c r="T12" s="204" t="str">
        <f>$S$5&amp;S12&amp;":"&amp;S12</f>
        <v>'CF(M)'!46:46</v>
      </c>
      <c r="U12" s="137">
        <f ca="1">SUM(V12:AF12)</f>
        <v>-644267.23456966586</v>
      </c>
      <c r="V12" s="164">
        <f t="shared" ref="V12:AF14" ca="1" si="11">SUMIF(INDIRECT($T$6),V$6,INDIRECT($T12))</f>
        <v>0</v>
      </c>
      <c r="W12" s="164">
        <f t="shared" ca="1" si="11"/>
        <v>-125045.39144999998</v>
      </c>
      <c r="X12" s="164">
        <f t="shared" ca="1" si="11"/>
        <v>-126921.07232174995</v>
      </c>
      <c r="Y12" s="164">
        <f t="shared" ca="1" si="11"/>
        <v>-128824.88840657617</v>
      </c>
      <c r="Z12" s="164">
        <f t="shared" ca="1" si="11"/>
        <v>-130757.2617326748</v>
      </c>
      <c r="AA12" s="164">
        <f t="shared" ca="1" si="11"/>
        <v>-132718.62065866494</v>
      </c>
      <c r="AB12" s="164">
        <f t="shared" ca="1" si="11"/>
        <v>0</v>
      </c>
      <c r="AC12" s="164">
        <f t="shared" ca="1" si="11"/>
        <v>0</v>
      </c>
      <c r="AD12" s="164">
        <f t="shared" ca="1" si="11"/>
        <v>0</v>
      </c>
      <c r="AE12" s="164">
        <f t="shared" ca="1" si="11"/>
        <v>0</v>
      </c>
      <c r="AF12" s="341">
        <f t="shared" ca="1" si="11"/>
        <v>0</v>
      </c>
      <c r="AG12" s="238"/>
      <c r="AH12" s="205">
        <f t="shared" si="3"/>
        <v>8</v>
      </c>
      <c r="AI12" s="211">
        <f ca="1"/>
        <v>3439739.6261478835</v>
      </c>
      <c r="AJ12" s="14">
        <f t="shared" ca="1" si="0"/>
        <v>7.452144493791997E-2</v>
      </c>
      <c r="AK12" s="211">
        <f ca="1"/>
        <v>4010960.8088594084</v>
      </c>
      <c r="AL12" s="14">
        <f t="shared" ca="1" si="1"/>
        <v>8.6896866493441027E-2</v>
      </c>
      <c r="AM12" s="305"/>
      <c r="AN12" s="305"/>
      <c r="AO12" s="305"/>
      <c r="AP12" s="305"/>
      <c r="AQ12" s="305"/>
      <c r="AR12" s="305"/>
      <c r="AS12" s="305"/>
      <c r="AT12" s="305"/>
      <c r="AU12" s="305"/>
      <c r="AV12" s="305"/>
      <c r="AW12" s="305"/>
      <c r="AX12" s="305"/>
      <c r="AY12" s="305"/>
      <c r="AZ12" s="305"/>
      <c r="BA12" s="305"/>
      <c r="BB12" s="305"/>
      <c r="BC12" s="305"/>
      <c r="BD12" s="305"/>
      <c r="BE12" s="305"/>
      <c r="BF12" s="305"/>
      <c r="BG12" s="305"/>
      <c r="BH12" s="305"/>
      <c r="BI12" s="305"/>
      <c r="BJ12" s="305"/>
      <c r="BK12" s="305"/>
      <c r="BL12" s="305"/>
      <c r="BM12" s="305"/>
      <c r="BN12" s="305"/>
      <c r="BO12" s="305"/>
      <c r="BP12" s="305"/>
    </row>
    <row r="13" spans="2:68" ht="11.25" customHeight="1">
      <c r="B13" s="4"/>
      <c r="C13" s="5"/>
      <c r="D13" s="5"/>
      <c r="E13" s="5"/>
      <c r="F13" s="5"/>
      <c r="G13" s="5"/>
      <c r="H13" s="6"/>
      <c r="J13" s="4"/>
      <c r="K13" s="335"/>
      <c r="L13" s="335"/>
      <c r="M13" s="335"/>
      <c r="N13" s="335"/>
      <c r="O13" s="335"/>
      <c r="P13" s="338"/>
      <c r="R13" s="30" t="str">
        <f>'CF(M)'!C47</f>
        <v>FM fee</v>
      </c>
      <c r="S13" s="16">
        <f>'CF(M)'!A47</f>
        <v>47</v>
      </c>
      <c r="T13" s="204" t="str">
        <f t="shared" ref="T13" si="12">$S$5&amp;S13&amp;":"&amp;S13</f>
        <v>'CF(M)'!47:47</v>
      </c>
      <c r="U13" s="137">
        <f t="shared" ref="U13" ca="1" si="13">SUM(V13:AF13)</f>
        <v>-859022.97942622122</v>
      </c>
      <c r="V13" s="164">
        <f t="shared" ca="1" si="11"/>
        <v>0</v>
      </c>
      <c r="W13" s="164">
        <f t="shared" ca="1" si="11"/>
        <v>-166727.18859999996</v>
      </c>
      <c r="X13" s="164">
        <f t="shared" ca="1" si="11"/>
        <v>-169228.09642899994</v>
      </c>
      <c r="Y13" s="164">
        <f t="shared" ca="1" si="11"/>
        <v>-171766.51787543495</v>
      </c>
      <c r="Z13" s="164">
        <f t="shared" ca="1" si="11"/>
        <v>-174343.01564356647</v>
      </c>
      <c r="AA13" s="164">
        <f t="shared" ca="1" si="11"/>
        <v>-176958.1608782199</v>
      </c>
      <c r="AB13" s="164">
        <f t="shared" ca="1" si="11"/>
        <v>0</v>
      </c>
      <c r="AC13" s="164">
        <f t="shared" ca="1" si="11"/>
        <v>0</v>
      </c>
      <c r="AD13" s="164">
        <f t="shared" ca="1" si="11"/>
        <v>0</v>
      </c>
      <c r="AE13" s="164">
        <f t="shared" ca="1" si="11"/>
        <v>0</v>
      </c>
      <c r="AF13" s="341">
        <f t="shared" ca="1" si="11"/>
        <v>0</v>
      </c>
      <c r="AG13" s="238"/>
      <c r="AH13" s="205">
        <f t="shared" si="3"/>
        <v>9</v>
      </c>
      <c r="AI13" s="211">
        <f ca="1"/>
        <v>3502067.572329245</v>
      </c>
      <c r="AJ13" s="14">
        <f t="shared" ca="1" si="0"/>
        <v>7.5871770577145628E-2</v>
      </c>
      <c r="AK13" s="211">
        <f ca="1"/>
        <v>3519696.6073589427</v>
      </c>
      <c r="AL13" s="14">
        <f t="shared" ca="1" si="1"/>
        <v>7.6253700986438133E-2</v>
      </c>
      <c r="AM13" s="305"/>
      <c r="AN13" s="305"/>
      <c r="AO13" s="305"/>
      <c r="AP13" s="305"/>
      <c r="AQ13" s="305"/>
      <c r="AR13" s="305"/>
      <c r="AS13" s="305"/>
      <c r="AT13" s="305"/>
      <c r="AU13" s="305"/>
      <c r="AV13" s="305"/>
      <c r="AW13" s="305"/>
      <c r="AX13" s="305"/>
      <c r="AY13" s="305"/>
      <c r="AZ13" s="305"/>
      <c r="BA13" s="305"/>
      <c r="BB13" s="305"/>
      <c r="BC13" s="305"/>
      <c r="BD13" s="305"/>
      <c r="BE13" s="305"/>
      <c r="BF13" s="305"/>
      <c r="BG13" s="305"/>
      <c r="BH13" s="305"/>
      <c r="BI13" s="305"/>
      <c r="BJ13" s="305"/>
      <c r="BK13" s="305"/>
      <c r="BL13" s="305"/>
      <c r="BM13" s="305"/>
      <c r="BN13" s="305"/>
      <c r="BO13" s="305"/>
      <c r="BP13" s="305"/>
    </row>
    <row r="14" spans="2:68" ht="11.25" customHeight="1">
      <c r="B14" s="4" t="s">
        <v>10</v>
      </c>
      <c r="C14" s="5"/>
      <c r="D14" s="5"/>
      <c r="E14" s="5"/>
      <c r="F14" s="5"/>
      <c r="G14" s="5"/>
      <c r="H14" s="100" t="s">
        <v>249</v>
      </c>
      <c r="J14" s="75" t="s">
        <v>114</v>
      </c>
      <c r="K14" s="80"/>
      <c r="L14" s="80"/>
      <c r="M14" s="80"/>
      <c r="N14" s="80"/>
      <c r="O14" s="77"/>
      <c r="P14" s="103"/>
      <c r="R14" s="30" t="str">
        <f>'CF(M)'!C48</f>
        <v>Debt service</v>
      </c>
      <c r="S14" s="16">
        <f>'CF(M)'!A48</f>
        <v>48</v>
      </c>
      <c r="T14" s="204" t="str">
        <f t="shared" ref="T14" si="14">$S$5&amp;S14&amp;":"&amp;S14</f>
        <v>'CF(M)'!48:48</v>
      </c>
      <c r="U14" s="137">
        <f t="shared" ref="U14" ca="1" si="15">SUM(V14:AF14)</f>
        <v>-124999.99999999999</v>
      </c>
      <c r="V14" s="164">
        <f t="shared" ca="1" si="11"/>
        <v>0</v>
      </c>
      <c r="W14" s="164">
        <f t="shared" ca="1" si="11"/>
        <v>-24999.999999999996</v>
      </c>
      <c r="X14" s="164">
        <f t="shared" ca="1" si="11"/>
        <v>-24999.999999999996</v>
      </c>
      <c r="Y14" s="164">
        <f t="shared" ca="1" si="11"/>
        <v>-24999.999999999996</v>
      </c>
      <c r="Z14" s="164">
        <f t="shared" ca="1" si="11"/>
        <v>-24999.999999999996</v>
      </c>
      <c r="AA14" s="164">
        <f t="shared" ca="1" si="11"/>
        <v>-24999.999999999996</v>
      </c>
      <c r="AB14" s="164">
        <f t="shared" ca="1" si="11"/>
        <v>0</v>
      </c>
      <c r="AC14" s="164">
        <f t="shared" ca="1" si="11"/>
        <v>0</v>
      </c>
      <c r="AD14" s="164">
        <f t="shared" ca="1" si="11"/>
        <v>0</v>
      </c>
      <c r="AE14" s="164">
        <f t="shared" ca="1" si="11"/>
        <v>0</v>
      </c>
      <c r="AF14" s="341">
        <f t="shared" ca="1" si="11"/>
        <v>0</v>
      </c>
      <c r="AG14" s="238"/>
      <c r="AH14" s="205">
        <f t="shared" si="3"/>
        <v>10</v>
      </c>
      <c r="AI14" s="211">
        <f ca="1"/>
        <v>3502067.572329245</v>
      </c>
      <c r="AJ14" s="14">
        <f t="shared" ca="1" si="0"/>
        <v>7.5871770577145628E-2</v>
      </c>
      <c r="AK14" s="211">
        <f ca="1"/>
        <v>4073589.1888589426</v>
      </c>
      <c r="AL14" s="14">
        <f t="shared" ca="1" si="1"/>
        <v>8.825370098643813E-2</v>
      </c>
      <c r="AM14" s="305"/>
      <c r="AN14" s="305"/>
      <c r="AO14" s="305"/>
      <c r="AP14" s="305"/>
      <c r="AQ14" s="305"/>
      <c r="AR14" s="305"/>
      <c r="AS14" s="305"/>
      <c r="AT14" s="305"/>
      <c r="AU14" s="305"/>
      <c r="AV14" s="305"/>
      <c r="AW14" s="305"/>
      <c r="AX14" s="305"/>
      <c r="AY14" s="305"/>
      <c r="AZ14" s="305"/>
      <c r="BA14" s="305"/>
      <c r="BB14" s="305"/>
      <c r="BC14" s="305"/>
      <c r="BD14" s="305"/>
      <c r="BE14" s="305"/>
      <c r="BF14" s="305"/>
      <c r="BG14" s="305"/>
      <c r="BH14" s="305"/>
      <c r="BI14" s="305"/>
      <c r="BJ14" s="305"/>
      <c r="BK14" s="305"/>
      <c r="BL14" s="305"/>
      <c r="BM14" s="305"/>
      <c r="BN14" s="305"/>
      <c r="BO14" s="305"/>
      <c r="BP14" s="305"/>
    </row>
    <row r="15" spans="2:68" ht="11.25" customHeight="1">
      <c r="B15" s="4" t="s">
        <v>11</v>
      </c>
      <c r="C15" s="5"/>
      <c r="D15" s="5"/>
      <c r="E15" s="5"/>
      <c r="F15" s="5"/>
      <c r="G15" s="5"/>
      <c r="H15" s="100" t="s">
        <v>41</v>
      </c>
      <c r="J15" s="4"/>
      <c r="K15" s="5"/>
      <c r="L15" s="16"/>
      <c r="M15" s="16"/>
      <c r="N15" s="16"/>
      <c r="O15" s="60"/>
      <c r="P15" s="26"/>
      <c r="R15" s="30" t="str">
        <f>'CF(M)'!C49</f>
        <v>이자비용</v>
      </c>
      <c r="S15" s="16">
        <f>'CF(M)'!A49</f>
        <v>49</v>
      </c>
      <c r="T15" s="204" t="str">
        <f>$S$5&amp;S15&amp;":"&amp;S15</f>
        <v>'CF(M)'!49:49</v>
      </c>
      <c r="U15" s="137">
        <f ca="1">SUM(V15:AF15)</f>
        <v>-4994999.9999999991</v>
      </c>
      <c r="V15" s="164">
        <f t="shared" ref="V15:AF16" ca="1" si="16">SUMIF(INDIRECT($T$6),V$6,INDIRECT($T15))</f>
        <v>0</v>
      </c>
      <c r="W15" s="164">
        <f t="shared" ca="1" si="16"/>
        <v>-998999.99999999988</v>
      </c>
      <c r="X15" s="164">
        <f t="shared" ca="1" si="16"/>
        <v>-998999.99999999988</v>
      </c>
      <c r="Y15" s="164">
        <f t="shared" ca="1" si="16"/>
        <v>-998999.99999999988</v>
      </c>
      <c r="Z15" s="164">
        <f t="shared" ca="1" si="16"/>
        <v>-998999.99999999988</v>
      </c>
      <c r="AA15" s="164">
        <f t="shared" ca="1" si="16"/>
        <v>-998999.99999999988</v>
      </c>
      <c r="AB15" s="164">
        <f t="shared" ca="1" si="16"/>
        <v>0</v>
      </c>
      <c r="AC15" s="164">
        <f t="shared" ca="1" si="16"/>
        <v>0</v>
      </c>
      <c r="AD15" s="164">
        <f t="shared" ca="1" si="16"/>
        <v>0</v>
      </c>
      <c r="AE15" s="164">
        <f t="shared" ca="1" si="16"/>
        <v>0</v>
      </c>
      <c r="AF15" s="341">
        <f t="shared" ca="1" si="16"/>
        <v>0</v>
      </c>
      <c r="AG15" s="4"/>
      <c r="AH15" s="205">
        <f t="shared" si="3"/>
        <v>11</v>
      </c>
      <c r="AI15" s="212">
        <f ca="1"/>
        <v>0</v>
      </c>
      <c r="AJ15" s="14">
        <f t="shared" ca="1" si="0"/>
        <v>0</v>
      </c>
      <c r="AK15" s="212">
        <f ca="1"/>
        <v>0</v>
      </c>
      <c r="AL15" s="14">
        <f t="shared" ca="1" si="1"/>
        <v>0</v>
      </c>
      <c r="AM15" s="305"/>
      <c r="AN15" s="305"/>
      <c r="AO15" s="305"/>
      <c r="AP15" s="305"/>
      <c r="AQ15" s="305"/>
      <c r="AR15" s="305"/>
      <c r="AS15" s="305"/>
      <c r="AT15" s="305"/>
      <c r="AU15" s="305"/>
      <c r="AV15" s="305"/>
      <c r="AW15" s="305"/>
      <c r="AX15" s="305"/>
      <c r="AY15" s="305"/>
      <c r="AZ15" s="305"/>
      <c r="BA15" s="305"/>
      <c r="BB15" s="305"/>
      <c r="BC15" s="305"/>
      <c r="BD15" s="305"/>
      <c r="BE15" s="305"/>
      <c r="BF15" s="305"/>
      <c r="BG15" s="305"/>
      <c r="BH15" s="305"/>
      <c r="BI15" s="305"/>
      <c r="BJ15" s="305"/>
      <c r="BK15" s="305"/>
      <c r="BL15" s="305"/>
      <c r="BM15" s="305"/>
      <c r="BN15" s="305"/>
      <c r="BO15" s="305"/>
      <c r="BP15" s="305"/>
    </row>
    <row r="16" spans="2:68" ht="11.25" customHeight="1">
      <c r="B16" s="4" t="s">
        <v>39</v>
      </c>
      <c r="C16" s="5"/>
      <c r="D16" s="5"/>
      <c r="E16" s="5"/>
      <c r="F16" s="5"/>
      <c r="G16" s="5"/>
      <c r="H16" s="100" t="s">
        <v>171</v>
      </c>
      <c r="J16" s="242" t="s">
        <v>167</v>
      </c>
      <c r="K16" s="10" t="s">
        <v>131</v>
      </c>
      <c r="L16" s="10" t="s">
        <v>250</v>
      </c>
      <c r="M16" s="10" t="s">
        <v>118</v>
      </c>
      <c r="N16" s="10" t="s">
        <v>119</v>
      </c>
      <c r="O16" s="10" t="s">
        <v>247</v>
      </c>
      <c r="P16" s="11" t="s">
        <v>150</v>
      </c>
      <c r="R16" s="30" t="str">
        <f>'CF(M)'!C95</f>
        <v>SPV Running Costs</v>
      </c>
      <c r="S16" s="3">
        <f>'CF(M)'!A95</f>
        <v>95</v>
      </c>
      <c r="T16" s="204" t="str">
        <f>$S$5&amp;S16&amp;":"&amp;S16</f>
        <v>'CF(M)'!95:95</v>
      </c>
      <c r="U16" s="137">
        <f ca="1">SUM(V16:AF16)</f>
        <v>-233000</v>
      </c>
      <c r="V16" s="164">
        <f t="shared" ca="1" si="16"/>
        <v>0</v>
      </c>
      <c r="W16" s="164">
        <f t="shared" ca="1" si="16"/>
        <v>-45000</v>
      </c>
      <c r="X16" s="164">
        <f t="shared" ca="1" si="16"/>
        <v>-46000</v>
      </c>
      <c r="Y16" s="164">
        <f t="shared" ca="1" si="16"/>
        <v>-47000</v>
      </c>
      <c r="Z16" s="164">
        <f t="shared" ca="1" si="16"/>
        <v>-47000</v>
      </c>
      <c r="AA16" s="164">
        <f t="shared" ca="1" si="16"/>
        <v>-48000</v>
      </c>
      <c r="AB16" s="164">
        <f t="shared" ca="1" si="16"/>
        <v>0</v>
      </c>
      <c r="AC16" s="164">
        <f t="shared" ca="1" si="16"/>
        <v>0</v>
      </c>
      <c r="AD16" s="164">
        <f t="shared" ca="1" si="16"/>
        <v>0</v>
      </c>
      <c r="AE16" s="164">
        <f t="shared" ca="1" si="16"/>
        <v>0</v>
      </c>
      <c r="AF16" s="341">
        <f t="shared" ca="1" si="16"/>
        <v>0</v>
      </c>
      <c r="AG16" s="4"/>
      <c r="AH16" s="205">
        <f t="shared" si="3"/>
        <v>12</v>
      </c>
      <c r="AI16" s="212">
        <f ca="1"/>
        <v>0</v>
      </c>
      <c r="AJ16" s="14">
        <f t="shared" ca="1" si="0"/>
        <v>0</v>
      </c>
      <c r="AK16" s="212">
        <f ca="1"/>
        <v>0</v>
      </c>
      <c r="AL16" s="14">
        <f t="shared" ca="1" si="1"/>
        <v>0</v>
      </c>
      <c r="AM16" s="305"/>
      <c r="AN16" s="305"/>
      <c r="AO16" s="305"/>
      <c r="AP16" s="305"/>
      <c r="AQ16" s="305"/>
      <c r="AR16" s="305"/>
      <c r="AS16" s="305"/>
      <c r="AT16" s="305"/>
      <c r="AU16" s="305"/>
      <c r="AV16" s="305"/>
      <c r="AW16" s="305"/>
      <c r="AX16" s="305"/>
      <c r="AY16" s="305"/>
      <c r="AZ16" s="305"/>
      <c r="BA16" s="305"/>
      <c r="BB16" s="305"/>
      <c r="BC16" s="305"/>
      <c r="BD16" s="305"/>
      <c r="BE16" s="305"/>
      <c r="BF16" s="305"/>
      <c r="BG16" s="305"/>
      <c r="BH16" s="305"/>
      <c r="BI16" s="305"/>
      <c r="BJ16" s="305"/>
      <c r="BK16" s="305"/>
      <c r="BL16" s="305"/>
      <c r="BM16" s="305"/>
      <c r="BN16" s="305"/>
      <c r="BO16" s="305"/>
      <c r="BP16" s="305"/>
    </row>
    <row r="17" spans="2:68" ht="11.25" customHeight="1">
      <c r="B17" s="311" t="s">
        <v>40</v>
      </c>
      <c r="C17" s="5"/>
      <c r="D17" s="5"/>
      <c r="E17" s="5"/>
      <c r="F17" s="5"/>
      <c r="G17" s="5"/>
      <c r="H17" s="101">
        <v>24160</v>
      </c>
      <c r="J17" s="274" t="s">
        <v>168</v>
      </c>
      <c r="K17" s="270" t="s">
        <v>115</v>
      </c>
      <c r="L17" s="189">
        <v>1</v>
      </c>
      <c r="M17" s="193">
        <f>G82</f>
        <v>92315430.25</v>
      </c>
      <c r="N17" s="239">
        <f>L17*M17</f>
        <v>92315430.25</v>
      </c>
      <c r="O17" s="300">
        <v>12</v>
      </c>
      <c r="P17" s="367">
        <v>6.0000000000000001E-3</v>
      </c>
      <c r="R17" s="200" t="s">
        <v>149</v>
      </c>
      <c r="S17" s="22"/>
      <c r="T17" s="22"/>
      <c r="U17" s="190">
        <f ca="1">SUM(V17:AF17)</f>
        <v>35490858.757315174</v>
      </c>
      <c r="V17" s="190">
        <f t="shared" ref="V17:AF17" ca="1" si="17">SUM(V11:V16)</f>
        <v>0</v>
      </c>
      <c r="W17" s="190">
        <f t="shared" ca="1" si="17"/>
        <v>6854786.8499499988</v>
      </c>
      <c r="X17" s="190">
        <f t="shared" ca="1" si="17"/>
        <v>6974455.6526992507</v>
      </c>
      <c r="Y17" s="190">
        <f t="shared" ca="1" si="17"/>
        <v>7095934.4874897357</v>
      </c>
      <c r="Z17" s="190">
        <f t="shared" ca="1" si="17"/>
        <v>7220250.5048020799</v>
      </c>
      <c r="AA17" s="190">
        <f t="shared" ca="1" si="17"/>
        <v>7345431.2623741105</v>
      </c>
      <c r="AB17" s="190">
        <f t="shared" ca="1" si="17"/>
        <v>0</v>
      </c>
      <c r="AC17" s="190">
        <f t="shared" ca="1" si="17"/>
        <v>0</v>
      </c>
      <c r="AD17" s="190">
        <f t="shared" ca="1" si="17"/>
        <v>0</v>
      </c>
      <c r="AE17" s="190">
        <f t="shared" ca="1" si="17"/>
        <v>0</v>
      </c>
      <c r="AF17" s="343">
        <f t="shared" ca="1" si="17"/>
        <v>0</v>
      </c>
      <c r="AG17" s="4"/>
      <c r="AH17" s="205">
        <f t="shared" si="3"/>
        <v>13</v>
      </c>
      <c r="AI17" s="212">
        <f ca="1"/>
        <v>0</v>
      </c>
      <c r="AJ17" s="14">
        <f t="shared" ca="1" si="0"/>
        <v>0</v>
      </c>
      <c r="AK17" s="212">
        <f ca="1"/>
        <v>0</v>
      </c>
      <c r="AL17" s="14">
        <f t="shared" ca="1" si="1"/>
        <v>0</v>
      </c>
      <c r="AM17" s="305"/>
      <c r="AN17" s="305"/>
      <c r="AO17" s="305"/>
      <c r="AP17" s="305"/>
      <c r="AQ17" s="305"/>
      <c r="AR17" s="305"/>
      <c r="AS17" s="305"/>
      <c r="AT17" s="305"/>
      <c r="AU17" s="305"/>
      <c r="AV17" s="305"/>
      <c r="AW17" s="305"/>
      <c r="AX17" s="305"/>
      <c r="AY17" s="305"/>
      <c r="AZ17" s="305"/>
      <c r="BA17" s="305"/>
      <c r="BB17" s="305"/>
      <c r="BC17" s="305"/>
      <c r="BD17" s="305"/>
      <c r="BE17" s="305"/>
      <c r="BF17" s="305"/>
      <c r="BG17" s="305"/>
      <c r="BH17" s="305"/>
      <c r="BI17" s="305"/>
      <c r="BJ17" s="305"/>
      <c r="BK17" s="305"/>
      <c r="BL17" s="305"/>
      <c r="BM17" s="305"/>
      <c r="BN17" s="305"/>
      <c r="BO17" s="305"/>
      <c r="BP17" s="305"/>
    </row>
    <row r="18" spans="2:68" ht="11.25" customHeight="1">
      <c r="B18" s="311"/>
      <c r="C18" s="5"/>
      <c r="D18" s="5"/>
      <c r="E18" s="5"/>
      <c r="F18" s="5"/>
      <c r="G18" s="5"/>
      <c r="H18" s="101"/>
      <c r="J18" s="275"/>
      <c r="K18" s="271" t="s">
        <v>116</v>
      </c>
      <c r="L18" s="191">
        <v>0.8</v>
      </c>
      <c r="M18" s="192">
        <f ca="1">U17</f>
        <v>35490858.757315174</v>
      </c>
      <c r="N18" s="240">
        <f ca="1">L18*M18</f>
        <v>28392687.00585214</v>
      </c>
      <c r="O18" s="241" t="s">
        <v>241</v>
      </c>
      <c r="P18" s="36"/>
      <c r="R18" s="202" t="s">
        <v>122</v>
      </c>
      <c r="S18" s="19">
        <f>'CF(M)'!A105</f>
        <v>105</v>
      </c>
      <c r="T18" s="201" t="str">
        <f>$S$5&amp;S18&amp;":"&amp;S18</f>
        <v>'CF(M)'!105:105</v>
      </c>
      <c r="U18" s="199">
        <f ca="1">SUM(V18:AF18)</f>
        <v>13758615.891883135</v>
      </c>
      <c r="V18" s="153">
        <f t="shared" ref="V18:AF18" ca="1" si="18">-SUMIF(INDIRECT($T$6),V$6,INDIRECT($T18))</f>
        <v>0</v>
      </c>
      <c r="W18" s="153">
        <f t="shared" ca="1" si="18"/>
        <v>0</v>
      </c>
      <c r="X18" s="153">
        <f t="shared" ca="1" si="18"/>
        <v>0</v>
      </c>
      <c r="Y18" s="153">
        <f t="shared" ca="1" si="18"/>
        <v>0</v>
      </c>
      <c r="Z18" s="153">
        <f t="shared" ca="1" si="18"/>
        <v>0</v>
      </c>
      <c r="AA18" s="153">
        <f t="shared" ca="1" si="18"/>
        <v>13758615.891883135</v>
      </c>
      <c r="AB18" s="153">
        <f t="shared" ca="1" si="18"/>
        <v>0</v>
      </c>
      <c r="AC18" s="153">
        <f t="shared" ca="1" si="18"/>
        <v>0</v>
      </c>
      <c r="AD18" s="153">
        <f t="shared" ca="1" si="18"/>
        <v>0</v>
      </c>
      <c r="AE18" s="153">
        <f t="shared" ca="1" si="18"/>
        <v>0</v>
      </c>
      <c r="AF18" s="342">
        <f t="shared" ca="1" si="18"/>
        <v>0</v>
      </c>
      <c r="AG18" s="4"/>
      <c r="AH18" s="205">
        <f t="shared" si="3"/>
        <v>14</v>
      </c>
      <c r="AI18" s="211">
        <f ca="1"/>
        <v>0</v>
      </c>
      <c r="AJ18" s="14">
        <f t="shared" ca="1" si="0"/>
        <v>0</v>
      </c>
      <c r="AK18" s="211">
        <f ca="1"/>
        <v>0</v>
      </c>
      <c r="AL18" s="14">
        <f t="shared" ca="1" si="1"/>
        <v>0</v>
      </c>
      <c r="AM18" s="305"/>
      <c r="AN18" s="305"/>
      <c r="AO18" s="305"/>
      <c r="AP18" s="305"/>
      <c r="AQ18" s="305"/>
      <c r="AR18" s="305"/>
      <c r="AS18" s="305"/>
      <c r="AT18" s="305"/>
      <c r="AU18" s="305"/>
      <c r="AV18" s="305"/>
      <c r="AW18" s="305"/>
      <c r="AX18" s="305"/>
      <c r="AY18" s="305"/>
      <c r="AZ18" s="305"/>
      <c r="BA18" s="305"/>
      <c r="BB18" s="305"/>
      <c r="BC18" s="305"/>
      <c r="BD18" s="305"/>
      <c r="BE18" s="305"/>
      <c r="BF18" s="305"/>
      <c r="BG18" s="305"/>
      <c r="BH18" s="305"/>
      <c r="BI18" s="305"/>
      <c r="BJ18" s="305"/>
      <c r="BK18" s="305"/>
      <c r="BL18" s="305"/>
      <c r="BM18" s="305"/>
      <c r="BN18" s="305"/>
      <c r="BO18" s="305"/>
      <c r="BP18" s="305"/>
    </row>
    <row r="19" spans="2:68" ht="11.25" customHeight="1">
      <c r="B19" s="4"/>
      <c r="C19" s="5"/>
      <c r="D19" s="5"/>
      <c r="E19" s="5"/>
      <c r="F19" s="5"/>
      <c r="G19" s="5"/>
      <c r="H19" s="102"/>
      <c r="J19" s="368" t="s">
        <v>166</v>
      </c>
      <c r="K19" s="369" t="s">
        <v>115</v>
      </c>
      <c r="L19" s="370">
        <v>0</v>
      </c>
      <c r="M19" s="371">
        <f>M17</f>
        <v>92315430.25</v>
      </c>
      <c r="N19" s="372">
        <f>L19*M19</f>
        <v>0</v>
      </c>
      <c r="O19" s="373" t="s">
        <v>224</v>
      </c>
      <c r="P19" s="374"/>
      <c r="R19" s="220" t="s">
        <v>123</v>
      </c>
      <c r="S19" s="221"/>
      <c r="T19" s="222"/>
      <c r="U19" s="223">
        <f ca="1">SUM(V19:AF19)</f>
        <v>49249474.649198309</v>
      </c>
      <c r="V19" s="224">
        <f t="shared" ref="V19:AF19" ca="1" si="19">SUM(V17:V18)</f>
        <v>0</v>
      </c>
      <c r="W19" s="224">
        <f t="shared" ca="1" si="19"/>
        <v>6854786.8499499988</v>
      </c>
      <c r="X19" s="224">
        <f t="shared" ca="1" si="19"/>
        <v>6974455.6526992507</v>
      </c>
      <c r="Y19" s="224">
        <f t="shared" ca="1" si="19"/>
        <v>7095934.4874897357</v>
      </c>
      <c r="Z19" s="224">
        <f t="shared" ca="1" si="19"/>
        <v>7220250.5048020799</v>
      </c>
      <c r="AA19" s="224">
        <f t="shared" ca="1" si="19"/>
        <v>21104047.154257245</v>
      </c>
      <c r="AB19" s="224">
        <f t="shared" ca="1" si="19"/>
        <v>0</v>
      </c>
      <c r="AC19" s="224">
        <f t="shared" ca="1" si="19"/>
        <v>0</v>
      </c>
      <c r="AD19" s="224">
        <f t="shared" ca="1" si="19"/>
        <v>0</v>
      </c>
      <c r="AE19" s="224">
        <f t="shared" ca="1" si="19"/>
        <v>0</v>
      </c>
      <c r="AF19" s="344">
        <f t="shared" ca="1" si="19"/>
        <v>0</v>
      </c>
      <c r="AG19" s="4"/>
      <c r="AH19" s="205">
        <f t="shared" si="3"/>
        <v>15</v>
      </c>
      <c r="AI19" s="211">
        <f ca="1"/>
        <v>0</v>
      </c>
      <c r="AJ19" s="14">
        <f t="shared" ca="1" si="0"/>
        <v>0</v>
      </c>
      <c r="AK19" s="211">
        <f ca="1"/>
        <v>0</v>
      </c>
      <c r="AL19" s="14">
        <f t="shared" ca="1" si="1"/>
        <v>0</v>
      </c>
      <c r="AM19" s="305"/>
      <c r="AN19" s="305"/>
      <c r="AO19" s="305"/>
      <c r="AP19" s="305"/>
      <c r="AQ19" s="305"/>
      <c r="AR19" s="305"/>
      <c r="AS19" s="305"/>
      <c r="AT19" s="305"/>
      <c r="AU19" s="305"/>
      <c r="AV19" s="305"/>
      <c r="AW19" s="305"/>
      <c r="AX19" s="305"/>
      <c r="AY19" s="305"/>
      <c r="AZ19" s="305"/>
      <c r="BA19" s="305"/>
      <c r="BB19" s="305"/>
      <c r="BC19" s="305"/>
      <c r="BD19" s="305"/>
      <c r="BE19" s="305"/>
      <c r="BF19" s="305"/>
      <c r="BG19" s="305"/>
      <c r="BH19" s="305"/>
      <c r="BI19" s="305"/>
      <c r="BJ19" s="305"/>
      <c r="BK19" s="305"/>
      <c r="BL19" s="305"/>
      <c r="BM19" s="305"/>
      <c r="BN19" s="305"/>
      <c r="BO19" s="305"/>
      <c r="BP19" s="305"/>
    </row>
    <row r="20" spans="2:68" ht="11.25" customHeight="1">
      <c r="B20" s="4"/>
      <c r="C20" s="5"/>
      <c r="D20" s="5"/>
      <c r="E20" s="5"/>
      <c r="F20" s="5"/>
      <c r="G20" s="5"/>
      <c r="H20" s="6"/>
      <c r="J20" s="375"/>
      <c r="K20" s="376" t="s">
        <v>225</v>
      </c>
      <c r="L20" s="377">
        <f>L19*70%</f>
        <v>0</v>
      </c>
      <c r="M20" s="378">
        <f ca="1">M18</f>
        <v>35490858.757315174</v>
      </c>
      <c r="N20" s="379">
        <f ca="1">L20*M20</f>
        <v>0</v>
      </c>
      <c r="O20" s="380" t="str">
        <f>O19</f>
        <v>3Y</v>
      </c>
      <c r="P20" s="381">
        <f>IFERROR(VLOOKUP(L20/L19,$AI$46:$AL$47,4,FALSE),)</f>
        <v>0</v>
      </c>
      <c r="R20" s="20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6"/>
      <c r="AG20" s="4"/>
      <c r="AH20" s="205">
        <f t="shared" si="3"/>
        <v>16</v>
      </c>
      <c r="AI20" s="211">
        <f ca="1"/>
        <v>0</v>
      </c>
      <c r="AJ20" s="14">
        <f t="shared" ca="1" si="0"/>
        <v>0</v>
      </c>
      <c r="AK20" s="211">
        <f ca="1"/>
        <v>0</v>
      </c>
      <c r="AL20" s="14">
        <f t="shared" ca="1" si="1"/>
        <v>0</v>
      </c>
      <c r="AM20" s="305"/>
      <c r="AN20" s="305"/>
      <c r="AO20" s="305"/>
      <c r="AP20" s="305"/>
      <c r="AQ20" s="305"/>
      <c r="AR20" s="305"/>
      <c r="AS20" s="305"/>
      <c r="AT20" s="305"/>
      <c r="AU20" s="305"/>
      <c r="AV20" s="305"/>
      <c r="AW20" s="305"/>
      <c r="AX20" s="305"/>
      <c r="AY20" s="305"/>
      <c r="AZ20" s="305"/>
      <c r="BA20" s="305"/>
      <c r="BB20" s="305"/>
      <c r="BC20" s="305"/>
      <c r="BD20" s="305"/>
      <c r="BE20" s="305"/>
      <c r="BF20" s="305"/>
      <c r="BG20" s="305"/>
      <c r="BH20" s="305"/>
      <c r="BI20" s="305"/>
      <c r="BJ20" s="305"/>
      <c r="BK20" s="305"/>
      <c r="BL20" s="305"/>
      <c r="BM20" s="305"/>
      <c r="BN20" s="305"/>
      <c r="BO20" s="305"/>
      <c r="BP20" s="305"/>
    </row>
    <row r="21" spans="2:68" ht="11.25" customHeight="1">
      <c r="B21" s="4"/>
      <c r="C21" s="5"/>
      <c r="D21" s="5"/>
      <c r="E21" s="5"/>
      <c r="F21" s="5"/>
      <c r="G21" s="5"/>
      <c r="H21" s="6"/>
      <c r="J21" s="8"/>
      <c r="K21" s="5"/>
      <c r="L21" s="226"/>
      <c r="M21" s="16"/>
      <c r="N21" s="16"/>
      <c r="O21" s="60"/>
      <c r="P21" s="26"/>
      <c r="R21" s="20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6"/>
      <c r="AG21" s="4"/>
      <c r="AH21" s="205">
        <f t="shared" si="3"/>
        <v>17</v>
      </c>
      <c r="AI21" s="211">
        <f ca="1"/>
        <v>0</v>
      </c>
      <c r="AJ21" s="14">
        <f t="shared" ca="1" si="0"/>
        <v>0</v>
      </c>
      <c r="AK21" s="211">
        <f ca="1"/>
        <v>0</v>
      </c>
      <c r="AL21" s="14">
        <f t="shared" ca="1" si="1"/>
        <v>0</v>
      </c>
      <c r="AM21" s="305"/>
      <c r="AN21" s="305"/>
      <c r="AO21" s="305"/>
      <c r="AP21" s="305"/>
      <c r="AQ21" s="305"/>
      <c r="AR21" s="305"/>
      <c r="AS21" s="305"/>
      <c r="AT21" s="305"/>
      <c r="AU21" s="305"/>
      <c r="AV21" s="305"/>
      <c r="AW21" s="305"/>
      <c r="AX21" s="305"/>
      <c r="AY21" s="305"/>
      <c r="AZ21" s="305"/>
      <c r="BA21" s="305"/>
      <c r="BB21" s="305"/>
      <c r="BC21" s="305"/>
      <c r="BD21" s="305"/>
      <c r="BE21" s="305"/>
      <c r="BF21" s="305"/>
      <c r="BG21" s="305"/>
      <c r="BH21" s="305"/>
      <c r="BI21" s="305"/>
      <c r="BJ21" s="305"/>
      <c r="BK21" s="305"/>
      <c r="BL21" s="305"/>
      <c r="BM21" s="305"/>
      <c r="BN21" s="305"/>
      <c r="BO21" s="305"/>
      <c r="BP21" s="305"/>
    </row>
    <row r="22" spans="2:68" ht="11.25" customHeight="1">
      <c r="B22" s="75" t="s">
        <v>13</v>
      </c>
      <c r="C22" s="76"/>
      <c r="D22" s="80"/>
      <c r="E22" s="80"/>
      <c r="F22" s="80"/>
      <c r="G22" s="77"/>
      <c r="H22" s="78"/>
      <c r="J22" s="4"/>
      <c r="K22" s="5"/>
      <c r="L22" s="5"/>
      <c r="M22" s="5"/>
      <c r="N22" s="5"/>
      <c r="O22" s="5"/>
      <c r="P22" s="6"/>
      <c r="R22" s="20"/>
      <c r="S22" s="16"/>
      <c r="T22" s="204"/>
      <c r="U22" s="137"/>
      <c r="V22" s="164"/>
      <c r="W22" s="164"/>
      <c r="X22" s="164"/>
      <c r="Y22" s="164"/>
      <c r="Z22" s="164"/>
      <c r="AA22" s="164"/>
      <c r="AB22" s="164"/>
      <c r="AC22" s="164"/>
      <c r="AD22" s="164"/>
      <c r="AE22" s="164"/>
      <c r="AF22" s="341"/>
      <c r="AG22" s="4"/>
      <c r="AH22" s="205">
        <f t="shared" si="3"/>
        <v>18</v>
      </c>
      <c r="AI22" s="211">
        <f ca="1"/>
        <v>0</v>
      </c>
      <c r="AJ22" s="14">
        <f t="shared" ca="1" si="0"/>
        <v>0</v>
      </c>
      <c r="AK22" s="211">
        <f ca="1"/>
        <v>0</v>
      </c>
      <c r="AL22" s="14">
        <f t="shared" ca="1" si="1"/>
        <v>0</v>
      </c>
      <c r="AM22" s="305"/>
      <c r="AN22" s="305"/>
      <c r="AO22" s="305"/>
      <c r="AP22" s="305"/>
      <c r="AQ22" s="305"/>
      <c r="AR22" s="305"/>
      <c r="AS22" s="305"/>
      <c r="AT22" s="305"/>
      <c r="AU22" s="305"/>
      <c r="AV22" s="305"/>
      <c r="AW22" s="305"/>
      <c r="AX22" s="305"/>
      <c r="AY22" s="305"/>
      <c r="AZ22" s="305"/>
      <c r="BA22" s="305"/>
      <c r="BB22" s="305"/>
      <c r="BC22" s="305"/>
      <c r="BD22" s="305"/>
      <c r="BE22" s="305"/>
      <c r="BF22" s="305"/>
      <c r="BG22" s="305"/>
      <c r="BH22" s="305"/>
      <c r="BI22" s="305"/>
      <c r="BJ22" s="305"/>
      <c r="BK22" s="305"/>
      <c r="BL22" s="305"/>
      <c r="BM22" s="305"/>
      <c r="BN22" s="305"/>
      <c r="BO22" s="305"/>
      <c r="BP22" s="305"/>
    </row>
    <row r="23" spans="2:68" ht="11.25" customHeight="1">
      <c r="B23" s="4"/>
      <c r="C23" s="5"/>
      <c r="D23" s="24"/>
      <c r="E23" s="24"/>
      <c r="F23" s="5"/>
      <c r="G23" s="5"/>
      <c r="H23" s="6"/>
      <c r="J23" s="4"/>
      <c r="K23" s="5"/>
      <c r="L23" s="5"/>
      <c r="M23" s="5"/>
      <c r="N23" s="5"/>
      <c r="O23" s="5"/>
      <c r="P23" s="6"/>
      <c r="R23" s="4"/>
      <c r="S23" s="5"/>
      <c r="T23" s="5"/>
      <c r="U23" s="5"/>
      <c r="V23" s="5"/>
      <c r="W23" s="133"/>
      <c r="X23" s="5"/>
      <c r="Y23" s="5"/>
      <c r="Z23" s="5"/>
      <c r="AA23" s="5"/>
      <c r="AB23" s="5"/>
      <c r="AC23" s="5"/>
      <c r="AD23" s="5"/>
      <c r="AE23" s="5"/>
      <c r="AF23" s="6"/>
      <c r="AG23" s="4"/>
      <c r="AH23" s="205">
        <f t="shared" si="3"/>
        <v>19</v>
      </c>
      <c r="AI23" s="211">
        <f ca="1"/>
        <v>0</v>
      </c>
      <c r="AJ23" s="14">
        <f t="shared" ca="1" si="0"/>
        <v>0</v>
      </c>
      <c r="AK23" s="211">
        <f ca="1"/>
        <v>0</v>
      </c>
      <c r="AL23" s="14">
        <f t="shared" ca="1" si="1"/>
        <v>0</v>
      </c>
      <c r="AM23" s="305"/>
      <c r="AN23" s="305"/>
      <c r="AO23" s="305"/>
      <c r="AP23" s="305"/>
      <c r="AQ23" s="305"/>
      <c r="AR23" s="305"/>
      <c r="AS23" s="305"/>
      <c r="AT23" s="305"/>
      <c r="AU23" s="305"/>
      <c r="AV23" s="305"/>
      <c r="AW23" s="305"/>
      <c r="AX23" s="305"/>
      <c r="AY23" s="305"/>
      <c r="AZ23" s="305"/>
      <c r="BA23" s="305"/>
      <c r="BB23" s="305"/>
      <c r="BC23" s="305"/>
      <c r="BD23" s="305"/>
      <c r="BE23" s="305"/>
      <c r="BF23" s="305"/>
      <c r="BG23" s="305"/>
      <c r="BH23" s="305"/>
      <c r="BI23" s="305"/>
      <c r="BJ23" s="305"/>
      <c r="BK23" s="305"/>
      <c r="BL23" s="305"/>
      <c r="BM23" s="305"/>
      <c r="BN23" s="305"/>
      <c r="BO23" s="305"/>
      <c r="BP23" s="305"/>
    </row>
    <row r="24" spans="2:68" ht="11.25" customHeight="1">
      <c r="B24" s="312"/>
      <c r="C24" s="9"/>
      <c r="D24" s="9"/>
      <c r="E24" s="9"/>
      <c r="F24" s="10"/>
      <c r="G24" s="10" t="s">
        <v>237</v>
      </c>
      <c r="H24" s="11" t="s">
        <v>14</v>
      </c>
      <c r="J24" s="75" t="s">
        <v>62</v>
      </c>
      <c r="K24" s="80"/>
      <c r="L24" s="80"/>
      <c r="M24" s="80"/>
      <c r="N24" s="80"/>
      <c r="O24" s="77"/>
      <c r="P24" s="103"/>
      <c r="R24" s="99" t="s">
        <v>153</v>
      </c>
      <c r="S24" s="16"/>
      <c r="T24" s="16"/>
      <c r="U24" s="16"/>
      <c r="V24" s="16"/>
      <c r="W24" s="47"/>
      <c r="X24" s="16"/>
      <c r="Y24" s="16"/>
      <c r="Z24" s="16"/>
      <c r="AA24" s="16"/>
      <c r="AB24" s="16"/>
      <c r="AC24" s="16"/>
      <c r="AD24" s="16"/>
      <c r="AE24" s="16"/>
      <c r="AF24" s="345"/>
      <c r="AG24" s="4"/>
      <c r="AH24" s="207">
        <f t="shared" si="3"/>
        <v>20</v>
      </c>
      <c r="AI24" s="213">
        <f ca="1"/>
        <v>0</v>
      </c>
      <c r="AJ24" s="208">
        <f t="shared" ca="1" si="0"/>
        <v>0</v>
      </c>
      <c r="AK24" s="213">
        <f ca="1"/>
        <v>0</v>
      </c>
      <c r="AL24" s="208">
        <f t="shared" ca="1" si="1"/>
        <v>0</v>
      </c>
      <c r="AM24" s="305"/>
      <c r="AN24" s="305"/>
      <c r="AO24" s="305"/>
      <c r="AP24" s="305"/>
      <c r="AQ24" s="305"/>
      <c r="AR24" s="305"/>
      <c r="AS24" s="305"/>
      <c r="AT24" s="305"/>
      <c r="AU24" s="305"/>
      <c r="AV24" s="305"/>
      <c r="AW24" s="305"/>
      <c r="AX24" s="305"/>
      <c r="AY24" s="305"/>
      <c r="AZ24" s="305"/>
      <c r="BA24" s="305"/>
      <c r="BB24" s="305"/>
      <c r="BC24" s="305"/>
      <c r="BD24" s="305"/>
      <c r="BE24" s="305"/>
      <c r="BF24" s="305"/>
      <c r="BG24" s="305"/>
      <c r="BH24" s="305"/>
      <c r="BI24" s="305"/>
      <c r="BJ24" s="305"/>
      <c r="BK24" s="305"/>
      <c r="BL24" s="305"/>
      <c r="BM24" s="305"/>
      <c r="BN24" s="305"/>
      <c r="BO24" s="305"/>
      <c r="BP24" s="305"/>
    </row>
    <row r="25" spans="2:68" ht="11.25" customHeight="1">
      <c r="B25" s="28" t="str">
        <f>B39</f>
        <v>매입가</v>
      </c>
      <c r="C25" s="5"/>
      <c r="D25" s="5"/>
      <c r="E25" s="13" t="s">
        <v>86</v>
      </c>
      <c r="F25" s="14">
        <f>N28/G25</f>
        <v>4.5061402324324318E-2</v>
      </c>
      <c r="G25" s="133">
        <f>G39</f>
        <v>185000000</v>
      </c>
      <c r="H25" s="134">
        <f t="shared" ref="H25:H29" si="20">G25*$H$9/10^3</f>
        <v>240500000</v>
      </c>
      <c r="J25" s="4"/>
      <c r="K25" s="5"/>
      <c r="L25" s="5"/>
      <c r="M25" s="5"/>
      <c r="N25" s="5"/>
      <c r="O25" s="5"/>
      <c r="P25" s="6"/>
      <c r="R25" s="203" t="s">
        <v>124</v>
      </c>
      <c r="S25" s="80"/>
      <c r="T25" s="308"/>
      <c r="U25" s="128" t="s">
        <v>120</v>
      </c>
      <c r="V25" s="198">
        <v>0</v>
      </c>
      <c r="W25" s="198">
        <f t="shared" ref="W25:AF25" si="21">V25+1</f>
        <v>1</v>
      </c>
      <c r="X25" s="198">
        <f t="shared" si="21"/>
        <v>2</v>
      </c>
      <c r="Y25" s="198">
        <f t="shared" si="21"/>
        <v>3</v>
      </c>
      <c r="Z25" s="198">
        <f t="shared" si="21"/>
        <v>4</v>
      </c>
      <c r="AA25" s="198">
        <f t="shared" si="21"/>
        <v>5</v>
      </c>
      <c r="AB25" s="198">
        <f t="shared" si="21"/>
        <v>6</v>
      </c>
      <c r="AC25" s="198">
        <f t="shared" si="21"/>
        <v>7</v>
      </c>
      <c r="AD25" s="198">
        <f t="shared" si="21"/>
        <v>8</v>
      </c>
      <c r="AE25" s="198">
        <f t="shared" si="21"/>
        <v>9</v>
      </c>
      <c r="AF25" s="340">
        <f t="shared" si="21"/>
        <v>10</v>
      </c>
      <c r="AG25" s="4"/>
      <c r="AH25" s="217" t="s">
        <v>128</v>
      </c>
      <c r="AI25" s="211">
        <f ca="1">SUM(AI5:AI24)</f>
        <v>33789744.613873921</v>
      </c>
      <c r="AJ25" s="209">
        <f ca="1">M9</f>
        <v>7.3204976724622742E-2</v>
      </c>
      <c r="AK25" s="211">
        <f ca="1">SUM(AK5:AK24)</f>
        <v>36729563.643409029</v>
      </c>
      <c r="AL25" s="209">
        <f ca="1">M10</f>
        <v>7.9574050717071826E-2</v>
      </c>
      <c r="AM25" s="305"/>
      <c r="AN25" s="305"/>
      <c r="AO25" s="305"/>
      <c r="AP25" s="305"/>
      <c r="AQ25" s="305"/>
      <c r="AR25" s="305"/>
      <c r="AS25" s="305"/>
      <c r="AT25" s="305"/>
      <c r="AU25" s="305"/>
      <c r="AV25" s="305"/>
      <c r="AW25" s="305"/>
      <c r="AX25" s="305"/>
      <c r="AY25" s="305"/>
      <c r="AZ25" s="305"/>
      <c r="BA25" s="305"/>
      <c r="BB25" s="305"/>
      <c r="BC25" s="305"/>
      <c r="BD25" s="305"/>
      <c r="BE25" s="305"/>
      <c r="BF25" s="305"/>
      <c r="BG25" s="305"/>
      <c r="BH25" s="305"/>
      <c r="BI25" s="305"/>
      <c r="BJ25" s="305"/>
      <c r="BK25" s="305"/>
      <c r="BL25" s="305"/>
      <c r="BM25" s="305"/>
      <c r="BN25" s="305"/>
      <c r="BO25" s="305"/>
      <c r="BP25" s="305"/>
    </row>
    <row r="26" spans="2:68" ht="11.25" customHeight="1">
      <c r="B26" s="28" t="str">
        <f>B40</f>
        <v>가격조정</v>
      </c>
      <c r="C26" s="5"/>
      <c r="D26" s="5"/>
      <c r="E26" s="5"/>
      <c r="F26" s="5"/>
      <c r="G26" s="133">
        <f>G40</f>
        <v>0</v>
      </c>
      <c r="H26" s="134">
        <f t="shared" si="20"/>
        <v>0</v>
      </c>
      <c r="J26" s="8" t="s">
        <v>55</v>
      </c>
      <c r="K26" s="5"/>
      <c r="L26" s="5"/>
      <c r="M26" s="10" t="s">
        <v>131</v>
      </c>
      <c r="N26" s="10" t="s">
        <v>64</v>
      </c>
      <c r="O26" s="10" t="s">
        <v>65</v>
      </c>
      <c r="P26" s="114" t="s">
        <v>172</v>
      </c>
      <c r="R26" s="313" t="str">
        <f>'CF(M)'!C171</f>
        <v>영업현금흐름</v>
      </c>
      <c r="S26" s="314">
        <f>'CF(M)'!A171</f>
        <v>171</v>
      </c>
      <c r="T26" s="314" t="str">
        <f t="shared" ref="T26:T42" si="22">$S$5&amp;S26&amp;":"&amp;S26</f>
        <v>'CF(M)'!171:171</v>
      </c>
      <c r="U26" s="315">
        <f t="shared" ref="U26:U42" ca="1" si="23">SUM(V26:AF26)</f>
        <v>36729563.643409029</v>
      </c>
      <c r="V26" s="315">
        <f t="shared" ref="V26:AF26" ca="1" si="24">SUM(V27:V35)</f>
        <v>0</v>
      </c>
      <c r="W26" s="315">
        <f t="shared" ca="1" si="24"/>
        <v>7102453.1731981644</v>
      </c>
      <c r="X26" s="315">
        <f t="shared" ca="1" si="24"/>
        <v>7222139.7692219717</v>
      </c>
      <c r="Y26" s="315">
        <f t="shared" ca="1" si="24"/>
        <v>7343655.8685521903</v>
      </c>
      <c r="Z26" s="315">
        <f t="shared" ca="1" si="24"/>
        <v>7468029.0362188164</v>
      </c>
      <c r="AA26" s="315">
        <f t="shared" ca="1" si="24"/>
        <v>7593285.7962178858</v>
      </c>
      <c r="AB26" s="315">
        <f t="shared" ca="1" si="24"/>
        <v>0</v>
      </c>
      <c r="AC26" s="315">
        <f t="shared" ca="1" si="24"/>
        <v>0</v>
      </c>
      <c r="AD26" s="315">
        <f t="shared" ca="1" si="24"/>
        <v>0</v>
      </c>
      <c r="AE26" s="315">
        <f t="shared" ca="1" si="24"/>
        <v>0</v>
      </c>
      <c r="AF26" s="346">
        <f t="shared" ca="1" si="24"/>
        <v>0</v>
      </c>
      <c r="AG26" s="4"/>
      <c r="AH26" s="218" t="s">
        <v>135</v>
      </c>
      <c r="AI26" s="213">
        <f ca="1">-'CF(H)'!J101</f>
        <v>7769763.0158104673</v>
      </c>
      <c r="AJ26" s="206"/>
      <c r="AK26" s="213">
        <f ca="1">-'CF(H)'!J135</f>
        <v>7769763.0158104729</v>
      </c>
      <c r="AL26" s="206"/>
      <c r="AM26" s="305"/>
      <c r="AN26" s="305"/>
      <c r="AO26" s="305"/>
      <c r="AP26" s="305"/>
      <c r="AQ26" s="305"/>
      <c r="AR26" s="305"/>
      <c r="AS26" s="305"/>
      <c r="AT26" s="305"/>
      <c r="AU26" s="305"/>
      <c r="AV26" s="305"/>
      <c r="AW26" s="305"/>
      <c r="AX26" s="305"/>
      <c r="AY26" s="305"/>
      <c r="AZ26" s="305"/>
      <c r="BA26" s="305"/>
      <c r="BB26" s="305"/>
      <c r="BC26" s="305"/>
      <c r="BD26" s="305"/>
      <c r="BE26" s="305"/>
      <c r="BF26" s="305"/>
      <c r="BG26" s="305"/>
      <c r="BH26" s="305"/>
      <c r="BI26" s="305"/>
      <c r="BJ26" s="305"/>
      <c r="BK26" s="305"/>
      <c r="BL26" s="305"/>
      <c r="BM26" s="305"/>
      <c r="BN26" s="305"/>
      <c r="BO26" s="305"/>
      <c r="BP26" s="305"/>
    </row>
    <row r="27" spans="2:68" ht="11.25" customHeight="1">
      <c r="B27" s="28" t="str">
        <f>B41</f>
        <v>취득부대비용 (PropCo)</v>
      </c>
      <c r="C27" s="5"/>
      <c r="D27" s="5"/>
      <c r="E27" s="5"/>
      <c r="F27" s="24"/>
      <c r="G27" s="133">
        <f>G41</f>
        <v>15965500.000000002</v>
      </c>
      <c r="H27" s="134">
        <f t="shared" si="20"/>
        <v>20755150.000000004</v>
      </c>
      <c r="J27" s="32"/>
      <c r="K27" s="5"/>
      <c r="L27" s="252"/>
      <c r="M27" s="257">
        <v>43466</v>
      </c>
      <c r="N27" s="145">
        <f>8213162</f>
        <v>8213162</v>
      </c>
      <c r="O27" s="357"/>
      <c r="P27" s="277"/>
      <c r="R27" s="316" t="str">
        <f>'CF(M)'!C172</f>
        <v>HoldCo 운영배당</v>
      </c>
      <c r="S27" s="317">
        <f>'CF(M)'!A172</f>
        <v>172</v>
      </c>
      <c r="T27" s="317" t="str">
        <f t="shared" si="22"/>
        <v>'CF(M)'!172:172</v>
      </c>
      <c r="U27" s="318">
        <f t="shared" ca="1" si="23"/>
        <v>12549656.25731517</v>
      </c>
      <c r="V27" s="318">
        <f t="shared" ref="V27:AF35" ca="1" si="25">SUMIF(INDIRECT($T$6),V$6,INDIRECT($T27))</f>
        <v>0</v>
      </c>
      <c r="W27" s="318">
        <f t="shared" ca="1" si="25"/>
        <v>2266546.3499499978</v>
      </c>
      <c r="X27" s="318">
        <f t="shared" ca="1" si="25"/>
        <v>2386215.1526992489</v>
      </c>
      <c r="Y27" s="318">
        <f t="shared" ca="1" si="25"/>
        <v>2507693.9874897348</v>
      </c>
      <c r="Z27" s="318">
        <f t="shared" ca="1" si="25"/>
        <v>2632010.0048020789</v>
      </c>
      <c r="AA27" s="318">
        <f t="shared" ca="1" si="25"/>
        <v>2757190.7623741096</v>
      </c>
      <c r="AB27" s="318">
        <f t="shared" ca="1" si="25"/>
        <v>0</v>
      </c>
      <c r="AC27" s="318">
        <f t="shared" ca="1" si="25"/>
        <v>0</v>
      </c>
      <c r="AD27" s="318">
        <f t="shared" ca="1" si="25"/>
        <v>0</v>
      </c>
      <c r="AE27" s="318">
        <f t="shared" ca="1" si="25"/>
        <v>0</v>
      </c>
      <c r="AF27" s="347">
        <f t="shared" ca="1" si="25"/>
        <v>0</v>
      </c>
      <c r="AG27" s="4"/>
      <c r="AH27" s="219" t="s">
        <v>134</v>
      </c>
      <c r="AI27" s="214">
        <f ca="1">SUM(AI25:AI26)</f>
        <v>41559507.629684389</v>
      </c>
      <c r="AJ27" s="210">
        <f ca="1">N9</f>
        <v>9.003805218073907E-2</v>
      </c>
      <c r="AK27" s="214">
        <f ca="1">SUM(AK25:AK26)</f>
        <v>44499326.659219503</v>
      </c>
      <c r="AL27" s="210">
        <f ca="1">N10</f>
        <v>9.6407126173188154E-2</v>
      </c>
      <c r="AM27" s="305"/>
      <c r="AN27" s="305"/>
      <c r="AO27" s="305"/>
      <c r="AP27" s="305"/>
      <c r="AQ27" s="305"/>
      <c r="AR27" s="305"/>
      <c r="AS27" s="305"/>
      <c r="AT27" s="305"/>
      <c r="AU27" s="305"/>
      <c r="AV27" s="305"/>
      <c r="AW27" s="305"/>
      <c r="AX27" s="305"/>
      <c r="AY27" s="305"/>
      <c r="AZ27" s="305"/>
      <c r="BA27" s="305"/>
      <c r="BB27" s="305"/>
      <c r="BC27" s="305"/>
      <c r="BD27" s="305"/>
      <c r="BE27" s="305"/>
      <c r="BF27" s="305"/>
      <c r="BG27" s="305"/>
      <c r="BH27" s="305"/>
      <c r="BI27" s="305"/>
      <c r="BJ27" s="305"/>
      <c r="BK27" s="305"/>
      <c r="BL27" s="305"/>
      <c r="BM27" s="305"/>
      <c r="BN27" s="305"/>
      <c r="BO27" s="305"/>
      <c r="BP27" s="305"/>
    </row>
    <row r="28" spans="2:68" ht="11.25" customHeight="1">
      <c r="B28" s="28" t="str">
        <f>B50</f>
        <v>유보금 (PropCo)</v>
      </c>
      <c r="C28" s="5"/>
      <c r="D28" s="5"/>
      <c r="E28" s="5"/>
      <c r="F28" s="5"/>
      <c r="G28" s="133">
        <f>G50</f>
        <v>0</v>
      </c>
      <c r="H28" s="134">
        <f t="shared" si="20"/>
        <v>0</v>
      </c>
      <c r="J28" s="28"/>
      <c r="K28" s="5"/>
      <c r="L28" s="252"/>
      <c r="M28" s="257">
        <f t="shared" ref="M28:M33" si="26">EDATE(M27,12)</f>
        <v>43831</v>
      </c>
      <c r="N28" s="146">
        <f>N27*(1+P28)</f>
        <v>8336359.4299999988</v>
      </c>
      <c r="O28" s="139">
        <v>120800</v>
      </c>
      <c r="P28" s="250">
        <v>1.4999999999999999E-2</v>
      </c>
      <c r="R28" s="316" t="str">
        <f>'CF(M)'!C173</f>
        <v>PropCo SHL이자</v>
      </c>
      <c r="S28" s="317">
        <f>'CF(M)'!A173</f>
        <v>173</v>
      </c>
      <c r="T28" s="317" t="str">
        <f t="shared" si="22"/>
        <v>'CF(M)'!173:173</v>
      </c>
      <c r="U28" s="318">
        <f t="shared" ca="1" si="23"/>
        <v>22941202.5</v>
      </c>
      <c r="V28" s="318">
        <f t="shared" ca="1" si="25"/>
        <v>0</v>
      </c>
      <c r="W28" s="318">
        <f t="shared" ca="1" si="25"/>
        <v>4588240.5</v>
      </c>
      <c r="X28" s="318">
        <f t="shared" ca="1" si="25"/>
        <v>4588240.5</v>
      </c>
      <c r="Y28" s="318">
        <f t="shared" ca="1" si="25"/>
        <v>4588240.5</v>
      </c>
      <c r="Z28" s="318">
        <f t="shared" ca="1" si="25"/>
        <v>4588240.5</v>
      </c>
      <c r="AA28" s="318">
        <f t="shared" ca="1" si="25"/>
        <v>4588240.5</v>
      </c>
      <c r="AB28" s="318">
        <f t="shared" ca="1" si="25"/>
        <v>0</v>
      </c>
      <c r="AC28" s="318">
        <f t="shared" ca="1" si="25"/>
        <v>0</v>
      </c>
      <c r="AD28" s="318">
        <f t="shared" ca="1" si="25"/>
        <v>0</v>
      </c>
      <c r="AE28" s="318">
        <f t="shared" ca="1" si="25"/>
        <v>0</v>
      </c>
      <c r="AF28" s="347">
        <f t="shared" ca="1" si="25"/>
        <v>0</v>
      </c>
      <c r="AG28" s="4"/>
      <c r="AH28" s="305"/>
      <c r="AI28" s="305"/>
      <c r="AJ28" s="305"/>
      <c r="AK28" s="305"/>
      <c r="AL28" s="305"/>
      <c r="AM28" s="305"/>
      <c r="AN28" s="305"/>
      <c r="AO28" s="305"/>
      <c r="AP28" s="305"/>
      <c r="AQ28" s="305"/>
      <c r="AR28" s="305"/>
      <c r="AS28" s="305"/>
      <c r="AT28" s="305"/>
      <c r="AU28" s="305"/>
      <c r="AV28" s="305"/>
      <c r="AW28" s="305"/>
      <c r="AX28" s="305"/>
      <c r="AY28" s="305"/>
      <c r="AZ28" s="305"/>
      <c r="BA28" s="305"/>
      <c r="BB28" s="305"/>
      <c r="BC28" s="305"/>
      <c r="BD28" s="305"/>
      <c r="BE28" s="305"/>
      <c r="BF28" s="305"/>
      <c r="BG28" s="305"/>
      <c r="BH28" s="305"/>
      <c r="BI28" s="305"/>
      <c r="BJ28" s="305"/>
      <c r="BK28" s="305"/>
      <c r="BL28" s="305"/>
      <c r="BM28" s="305"/>
      <c r="BN28" s="305"/>
      <c r="BO28" s="305"/>
      <c r="BP28" s="305"/>
    </row>
    <row r="29" spans="2:68" ht="11.25" customHeight="1">
      <c r="B29" s="28" t="str">
        <f>B61</f>
        <v>취득부대비용 (HoldCo)</v>
      </c>
      <c r="C29" s="5"/>
      <c r="D29" s="5"/>
      <c r="E29" s="5"/>
      <c r="F29" s="249"/>
      <c r="G29" s="133">
        <f>G61</f>
        <v>30000</v>
      </c>
      <c r="H29" s="134">
        <f t="shared" si="20"/>
        <v>39000</v>
      </c>
      <c r="J29" s="28"/>
      <c r="K29" s="5"/>
      <c r="L29" s="252"/>
      <c r="M29" s="257">
        <f t="shared" si="26"/>
        <v>44197</v>
      </c>
      <c r="N29" s="146">
        <f>N28*(1+P29)</f>
        <v>8461404.8214499988</v>
      </c>
      <c r="O29" s="139">
        <f t="shared" ref="O29:O33" si="27">O28</f>
        <v>120800</v>
      </c>
      <c r="P29" s="250">
        <f>P28</f>
        <v>1.4999999999999999E-2</v>
      </c>
      <c r="R29" s="316" t="str">
        <f>'CF(M)'!C174</f>
        <v>HoldCo 운영배당 원천징수</v>
      </c>
      <c r="S29" s="317">
        <f>'CF(M)'!A174</f>
        <v>174</v>
      </c>
      <c r="T29" s="317" t="str">
        <f t="shared" si="22"/>
        <v>'CF(M)'!174:174</v>
      </c>
      <c r="U29" s="318">
        <f t="shared" ca="1" si="23"/>
        <v>-1882448.4385972754</v>
      </c>
      <c r="V29" s="318">
        <f t="shared" ca="1" si="25"/>
        <v>0</v>
      </c>
      <c r="W29" s="318">
        <f t="shared" ca="1" si="25"/>
        <v>-339981.95249249967</v>
      </c>
      <c r="X29" s="318">
        <f t="shared" ca="1" si="25"/>
        <v>-357932.27290488733</v>
      </c>
      <c r="Y29" s="318">
        <f t="shared" ca="1" si="25"/>
        <v>-376154.09812346019</v>
      </c>
      <c r="Z29" s="318">
        <f t="shared" ca="1" si="25"/>
        <v>-394801.50072031183</v>
      </c>
      <c r="AA29" s="318">
        <f t="shared" ca="1" si="25"/>
        <v>-413578.61435611645</v>
      </c>
      <c r="AB29" s="318">
        <f t="shared" ca="1" si="25"/>
        <v>0</v>
      </c>
      <c r="AC29" s="318">
        <f t="shared" ca="1" si="25"/>
        <v>0</v>
      </c>
      <c r="AD29" s="318">
        <f t="shared" ca="1" si="25"/>
        <v>0</v>
      </c>
      <c r="AE29" s="318">
        <f t="shared" ca="1" si="25"/>
        <v>0</v>
      </c>
      <c r="AF29" s="347">
        <f t="shared" ca="1" si="25"/>
        <v>0</v>
      </c>
      <c r="AG29" s="4"/>
      <c r="AH29" s="366" t="s">
        <v>284</v>
      </c>
      <c r="AI29" s="305"/>
      <c r="AJ29" s="305"/>
      <c r="AK29" s="305"/>
      <c r="AL29" s="305"/>
      <c r="AM29" s="305"/>
      <c r="AN29" s="305"/>
      <c r="AO29" s="305"/>
      <c r="AP29" s="305"/>
      <c r="AQ29" s="305"/>
      <c r="AR29" s="305"/>
      <c r="AS29" s="305"/>
      <c r="AT29" s="305"/>
      <c r="AU29" s="305"/>
      <c r="AV29" s="305"/>
      <c r="AW29" s="305"/>
      <c r="AX29" s="305"/>
      <c r="AY29" s="305"/>
      <c r="AZ29" s="305"/>
      <c r="BA29" s="305"/>
      <c r="BB29" s="305"/>
      <c r="BC29" s="305"/>
      <c r="BD29" s="305"/>
      <c r="BE29" s="305"/>
      <c r="BF29" s="305"/>
      <c r="BG29" s="305"/>
      <c r="BH29" s="305"/>
      <c r="BI29" s="305"/>
      <c r="BJ29" s="305"/>
      <c r="BK29" s="305"/>
      <c r="BL29" s="305"/>
      <c r="BM29" s="305"/>
      <c r="BN29" s="305"/>
      <c r="BO29" s="305"/>
      <c r="BP29" s="305"/>
    </row>
    <row r="30" spans="2:68" ht="11.25" customHeight="1">
      <c r="B30" s="28" t="str">
        <f>B74</f>
        <v>취득부대비용 (K-REF)</v>
      </c>
      <c r="C30" s="5"/>
      <c r="D30" s="5"/>
      <c r="E30" s="5"/>
      <c r="F30" s="5"/>
      <c r="G30" s="133">
        <f>G74</f>
        <v>2319930.25</v>
      </c>
      <c r="H30" s="134">
        <f>G30*$H$9/10^3</f>
        <v>3015909.3250000002</v>
      </c>
      <c r="J30" s="28"/>
      <c r="K30" s="5"/>
      <c r="L30" s="252"/>
      <c r="M30" s="257">
        <f t="shared" si="26"/>
        <v>44562</v>
      </c>
      <c r="N30" s="146">
        <f>N29*(1+P30)</f>
        <v>8588325.8937717471</v>
      </c>
      <c r="O30" s="139">
        <f t="shared" si="27"/>
        <v>120800</v>
      </c>
      <c r="P30" s="250">
        <f t="shared" ref="P30:P33" si="28">P29</f>
        <v>1.4999999999999999E-2</v>
      </c>
      <c r="R30" s="316" t="str">
        <f>'CF(M)'!C175</f>
        <v>외국납부세액 공제</v>
      </c>
      <c r="S30" s="317">
        <f>'CF(M)'!A175</f>
        <v>175</v>
      </c>
      <c r="T30" s="317" t="str">
        <f t="shared" si="22"/>
        <v>'CF(M)'!175:175</v>
      </c>
      <c r="U30" s="318">
        <f t="shared" ca="1" si="23"/>
        <v>1796854.3245310218</v>
      </c>
      <c r="V30" s="318">
        <f t="shared" ca="1" si="25"/>
        <v>0</v>
      </c>
      <c r="W30" s="318">
        <f t="shared" ca="1" si="25"/>
        <v>323956.72323590622</v>
      </c>
      <c r="X30" s="318">
        <f t="shared" ca="1" si="25"/>
        <v>341350.42666965403</v>
      </c>
      <c r="Y30" s="318">
        <f t="shared" ca="1" si="25"/>
        <v>359026.41802096495</v>
      </c>
      <c r="Z30" s="318">
        <f t="shared" ca="1" si="25"/>
        <v>377134.2540889997</v>
      </c>
      <c r="AA30" s="318">
        <f t="shared" ca="1" si="25"/>
        <v>395386.50251549692</v>
      </c>
      <c r="AB30" s="318">
        <f t="shared" ca="1" si="25"/>
        <v>0</v>
      </c>
      <c r="AC30" s="318">
        <f t="shared" ca="1" si="25"/>
        <v>0</v>
      </c>
      <c r="AD30" s="318">
        <f t="shared" ca="1" si="25"/>
        <v>0</v>
      </c>
      <c r="AE30" s="318">
        <f t="shared" ca="1" si="25"/>
        <v>0</v>
      </c>
      <c r="AF30" s="347">
        <f t="shared" ca="1" si="25"/>
        <v>0</v>
      </c>
      <c r="AG30" s="4"/>
      <c r="AH30" s="3" t="s">
        <v>210</v>
      </c>
      <c r="AL30" s="365">
        <f>P17</f>
        <v>6.0000000000000001E-3</v>
      </c>
      <c r="AM30" s="305"/>
      <c r="AN30" s="305"/>
      <c r="AO30" s="305"/>
      <c r="AP30" s="305"/>
      <c r="AQ30" s="305"/>
      <c r="AR30" s="305"/>
      <c r="AS30" s="305"/>
      <c r="AT30" s="305"/>
      <c r="AU30" s="305"/>
      <c r="AV30" s="305"/>
      <c r="AW30" s="305"/>
      <c r="AX30" s="305"/>
      <c r="AY30" s="305"/>
      <c r="AZ30" s="305"/>
      <c r="BA30" s="305"/>
      <c r="BB30" s="305"/>
      <c r="BC30" s="305"/>
      <c r="BD30" s="305"/>
      <c r="BE30" s="305"/>
      <c r="BF30" s="305"/>
      <c r="BG30" s="305"/>
      <c r="BH30" s="305"/>
      <c r="BI30" s="305"/>
      <c r="BJ30" s="305"/>
      <c r="BK30" s="305"/>
      <c r="BL30" s="305"/>
      <c r="BM30" s="305"/>
      <c r="BN30" s="305"/>
      <c r="BO30" s="305"/>
      <c r="BP30" s="305"/>
    </row>
    <row r="31" spans="2:68" ht="11.25" customHeight="1">
      <c r="B31" s="39" t="s">
        <v>44</v>
      </c>
      <c r="C31" s="9"/>
      <c r="D31" s="9"/>
      <c r="E31" s="319" t="s">
        <v>88</v>
      </c>
      <c r="F31" s="272">
        <f>N28/G31</f>
        <v>4.1002099150809525E-2</v>
      </c>
      <c r="G31" s="140">
        <f>SUM(G25:G30)</f>
        <v>203315430.25</v>
      </c>
      <c r="H31" s="141">
        <f>G31*$H$9/10^3</f>
        <v>264310059.32499999</v>
      </c>
      <c r="J31" s="28"/>
      <c r="K31" s="5"/>
      <c r="L31" s="252"/>
      <c r="M31" s="257">
        <f t="shared" si="26"/>
        <v>44927</v>
      </c>
      <c r="N31" s="146">
        <f>N30*(1+P31)</f>
        <v>8717150.7821783219</v>
      </c>
      <c r="O31" s="139">
        <f t="shared" si="27"/>
        <v>120800</v>
      </c>
      <c r="P31" s="250">
        <f t="shared" si="28"/>
        <v>1.4999999999999999E-2</v>
      </c>
      <c r="R31" s="28" t="str">
        <f>'CF(M)'!C176</f>
        <v>헷지프리미엄</v>
      </c>
      <c r="S31" s="5">
        <f>'CF(M)'!A176</f>
        <v>176</v>
      </c>
      <c r="T31" s="5" t="str">
        <f t="shared" si="22"/>
        <v>'CF(M)'!176:176</v>
      </c>
      <c r="U31" s="318">
        <f t="shared" ca="1" si="23"/>
        <v>2939819.029535112</v>
      </c>
      <c r="V31" s="318">
        <f t="shared" ca="1" si="25"/>
        <v>0</v>
      </c>
      <c r="W31" s="318">
        <f t="shared" ca="1" si="25"/>
        <v>586795.55837975966</v>
      </c>
      <c r="X31" s="318">
        <f t="shared" ca="1" si="25"/>
        <v>587369.96863295615</v>
      </c>
      <c r="Y31" s="318">
        <f t="shared" ca="1" si="25"/>
        <v>587953.0670399504</v>
      </c>
      <c r="Z31" s="318">
        <f t="shared" ca="1" si="25"/>
        <v>588549.78392304981</v>
      </c>
      <c r="AA31" s="318">
        <f t="shared" ca="1" si="25"/>
        <v>589150.6515593956</v>
      </c>
      <c r="AB31" s="318">
        <f t="shared" ca="1" si="25"/>
        <v>0</v>
      </c>
      <c r="AC31" s="318">
        <f t="shared" ca="1" si="25"/>
        <v>0</v>
      </c>
      <c r="AD31" s="318">
        <f t="shared" ca="1" si="25"/>
        <v>0</v>
      </c>
      <c r="AE31" s="318">
        <f t="shared" ca="1" si="25"/>
        <v>0</v>
      </c>
      <c r="AF31" s="347">
        <f t="shared" ca="1" si="25"/>
        <v>0</v>
      </c>
      <c r="AG31" s="4"/>
      <c r="AH31" s="10" t="s">
        <v>211</v>
      </c>
      <c r="AI31" s="10" t="s">
        <v>212</v>
      </c>
      <c r="AJ31" s="10" t="s">
        <v>213</v>
      </c>
      <c r="AK31" s="10" t="s">
        <v>214</v>
      </c>
      <c r="AL31" s="10" t="s">
        <v>215</v>
      </c>
      <c r="AM31" s="305"/>
      <c r="AN31" s="305"/>
      <c r="AO31" s="305"/>
      <c r="AP31" s="305"/>
      <c r="AQ31" s="305"/>
      <c r="AR31" s="305"/>
      <c r="AS31" s="305"/>
      <c r="AT31" s="305"/>
      <c r="AU31" s="305"/>
      <c r="AV31" s="305"/>
      <c r="AW31" s="305"/>
      <c r="AX31" s="305"/>
      <c r="AY31" s="305"/>
      <c r="AZ31" s="305"/>
      <c r="BA31" s="305"/>
      <c r="BB31" s="305"/>
      <c r="BC31" s="305"/>
      <c r="BD31" s="305"/>
      <c r="BE31" s="305"/>
      <c r="BF31" s="305"/>
      <c r="BG31" s="305"/>
      <c r="BH31" s="305"/>
      <c r="BI31" s="305"/>
      <c r="BJ31" s="305"/>
      <c r="BK31" s="305"/>
      <c r="BL31" s="305"/>
      <c r="BM31" s="305"/>
      <c r="BN31" s="305"/>
      <c r="BO31" s="305"/>
      <c r="BP31" s="305"/>
    </row>
    <row r="32" spans="2:68" ht="11.25" customHeight="1">
      <c r="B32" s="28" t="str">
        <f>B52</f>
        <v>담보차입금</v>
      </c>
      <c r="C32" s="13" t="s">
        <v>48</v>
      </c>
      <c r="D32" s="249">
        <f>G32/G25</f>
        <v>0.6</v>
      </c>
      <c r="E32" s="13" t="s">
        <v>47</v>
      </c>
      <c r="F32" s="249">
        <f>G32/G34</f>
        <v>0.54594970909739893</v>
      </c>
      <c r="G32" s="133">
        <f>G52</f>
        <v>111000000</v>
      </c>
      <c r="H32" s="134">
        <f>G32*$H$9/10^3</f>
        <v>144300000</v>
      </c>
      <c r="J32" s="28"/>
      <c r="K32" s="49"/>
      <c r="L32" s="49"/>
      <c r="M32" s="257">
        <f t="shared" si="26"/>
        <v>45292</v>
      </c>
      <c r="N32" s="146">
        <f t="shared" ref="N32:N33" si="29">N31*(1+P32)</f>
        <v>8847908.0439109951</v>
      </c>
      <c r="O32" s="139">
        <f t="shared" si="27"/>
        <v>120800</v>
      </c>
      <c r="P32" s="250">
        <f t="shared" si="28"/>
        <v>1.4999999999999999E-2</v>
      </c>
      <c r="R32" s="316" t="str">
        <f>'CF(M)'!C177</f>
        <v>운용보수(신탁, 사무관리 포함)</v>
      </c>
      <c r="S32" s="317">
        <f>'CF(M)'!A177</f>
        <v>177</v>
      </c>
      <c r="T32" s="317" t="str">
        <f t="shared" si="22"/>
        <v>'CF(M)'!177:177</v>
      </c>
      <c r="U32" s="318">
        <f t="shared" ca="1" si="23"/>
        <v>-1384731.4537499999</v>
      </c>
      <c r="V32" s="318">
        <f t="shared" ca="1" si="25"/>
        <v>0</v>
      </c>
      <c r="W32" s="318">
        <f t="shared" ca="1" si="25"/>
        <v>-276946.29074999999</v>
      </c>
      <c r="X32" s="318">
        <f t="shared" ca="1" si="25"/>
        <v>-276946.29074999999</v>
      </c>
      <c r="Y32" s="318">
        <f t="shared" ca="1" si="25"/>
        <v>-276946.29074999999</v>
      </c>
      <c r="Z32" s="318">
        <f t="shared" ca="1" si="25"/>
        <v>-276946.29074999999</v>
      </c>
      <c r="AA32" s="318">
        <f t="shared" ca="1" si="25"/>
        <v>-276946.29074999999</v>
      </c>
      <c r="AB32" s="318">
        <f t="shared" ca="1" si="25"/>
        <v>0</v>
      </c>
      <c r="AC32" s="318">
        <f t="shared" ca="1" si="25"/>
        <v>0</v>
      </c>
      <c r="AD32" s="318">
        <f t="shared" ca="1" si="25"/>
        <v>0</v>
      </c>
      <c r="AE32" s="318">
        <f t="shared" ca="1" si="25"/>
        <v>0</v>
      </c>
      <c r="AF32" s="347">
        <f t="shared" ca="1" si="25"/>
        <v>0</v>
      </c>
      <c r="AG32" s="4"/>
      <c r="AH32" s="284" t="s">
        <v>216</v>
      </c>
      <c r="AI32" s="285">
        <f>H5</f>
        <v>43830</v>
      </c>
      <c r="AK32" s="286">
        <f>H9</f>
        <v>1300</v>
      </c>
      <c r="AL32" s="287"/>
      <c r="AM32" s="305"/>
      <c r="AN32" s="305"/>
      <c r="AO32" s="305"/>
      <c r="AP32" s="305"/>
      <c r="AQ32" s="305"/>
      <c r="AR32" s="305"/>
      <c r="AS32" s="305"/>
      <c r="AT32" s="305"/>
      <c r="AU32" s="305"/>
      <c r="AV32" s="305"/>
      <c r="AW32" s="305"/>
      <c r="AX32" s="305"/>
      <c r="AY32" s="305"/>
      <c r="AZ32" s="305"/>
      <c r="BA32" s="305"/>
      <c r="BB32" s="305"/>
      <c r="BC32" s="305"/>
      <c r="BD32" s="305"/>
      <c r="BE32" s="305"/>
      <c r="BF32" s="305"/>
      <c r="BG32" s="305"/>
      <c r="BH32" s="305"/>
      <c r="BI32" s="305"/>
      <c r="BJ32" s="305"/>
      <c r="BK32" s="305"/>
      <c r="BL32" s="305"/>
      <c r="BM32" s="305"/>
      <c r="BN32" s="305"/>
      <c r="BO32" s="305"/>
      <c r="BP32" s="305"/>
    </row>
    <row r="33" spans="2:68" ht="11.25" customHeight="1">
      <c r="B33" s="28" t="str">
        <f>B83</f>
        <v>자본금</v>
      </c>
      <c r="C33" s="5"/>
      <c r="D33" s="5"/>
      <c r="E33" s="5"/>
      <c r="F33" s="5"/>
      <c r="G33" s="133">
        <f>G83</f>
        <v>92315430.25</v>
      </c>
      <c r="H33" s="134">
        <f>G33*$H$9/10^3</f>
        <v>120010059.325</v>
      </c>
      <c r="J33" s="4"/>
      <c r="K33" s="49"/>
      <c r="L33" s="49"/>
      <c r="M33" s="258">
        <f t="shared" si="26"/>
        <v>45658</v>
      </c>
      <c r="N33" s="276">
        <f t="shared" si="29"/>
        <v>8980626.6645696592</v>
      </c>
      <c r="O33" s="142">
        <f t="shared" si="27"/>
        <v>120800</v>
      </c>
      <c r="P33" s="251">
        <f t="shared" si="28"/>
        <v>1.4999999999999999E-2</v>
      </c>
      <c r="R33" s="316" t="str">
        <f>'CF(M)'!C178</f>
        <v>신탁 및 사무관리</v>
      </c>
      <c r="S33" s="317">
        <f>'CF(M)'!A178</f>
        <v>178</v>
      </c>
      <c r="T33" s="317" t="str">
        <f t="shared" si="22"/>
        <v>'CF(M)'!178:178</v>
      </c>
      <c r="U33" s="318">
        <f t="shared" ca="1" si="23"/>
        <v>-184630.86050000001</v>
      </c>
      <c r="V33" s="318">
        <f t="shared" ca="1" si="25"/>
        <v>0</v>
      </c>
      <c r="W33" s="318">
        <f t="shared" ca="1" si="25"/>
        <v>-36926.172100000003</v>
      </c>
      <c r="X33" s="318">
        <f t="shared" ca="1" si="25"/>
        <v>-36926.172100000003</v>
      </c>
      <c r="Y33" s="318">
        <f t="shared" ca="1" si="25"/>
        <v>-36926.172100000003</v>
      </c>
      <c r="Z33" s="318">
        <f t="shared" ca="1" si="25"/>
        <v>-36926.172100000003</v>
      </c>
      <c r="AA33" s="318">
        <f t="shared" ca="1" si="25"/>
        <v>-36926.172100000003</v>
      </c>
      <c r="AB33" s="318">
        <f t="shared" ca="1" si="25"/>
        <v>0</v>
      </c>
      <c r="AC33" s="318">
        <f t="shared" ca="1" si="25"/>
        <v>0</v>
      </c>
      <c r="AD33" s="318">
        <f t="shared" ca="1" si="25"/>
        <v>0</v>
      </c>
      <c r="AE33" s="318">
        <f t="shared" ca="1" si="25"/>
        <v>0</v>
      </c>
      <c r="AF33" s="347">
        <f t="shared" ca="1" si="25"/>
        <v>0</v>
      </c>
      <c r="AG33" s="4"/>
      <c r="AH33" s="288">
        <v>6</v>
      </c>
      <c r="AI33" s="285">
        <f t="shared" ref="AI33:AI42" si="30">EDATE(AI32,6)</f>
        <v>44012</v>
      </c>
      <c r="AJ33" s="287">
        <f t="shared" ref="AJ33:AJ42" si="31">AK33-AK$32</f>
        <v>7.7999999999999545</v>
      </c>
      <c r="AK33" s="286">
        <f>AK32*(1+$AL$30)</f>
        <v>1307.8</v>
      </c>
      <c r="AL33" s="237">
        <f t="shared" ref="AL33:AL42" si="32">AJ33/$AK$32</f>
        <v>5.9999999999999654E-3</v>
      </c>
      <c r="AM33" s="305"/>
      <c r="AN33" s="305"/>
      <c r="AO33" s="305"/>
      <c r="AP33" s="305"/>
      <c r="AQ33" s="305"/>
      <c r="AR33" s="305"/>
      <c r="AS33" s="305"/>
      <c r="AT33" s="305"/>
      <c r="AU33" s="305"/>
      <c r="AV33" s="305"/>
      <c r="AW33" s="305"/>
      <c r="AX33" s="305"/>
      <c r="AY33" s="305"/>
      <c r="AZ33" s="305"/>
      <c r="BA33" s="305"/>
      <c r="BB33" s="305"/>
      <c r="BC33" s="305"/>
      <c r="BD33" s="305"/>
      <c r="BE33" s="305"/>
      <c r="BF33" s="305"/>
      <c r="BG33" s="305"/>
      <c r="BH33" s="305"/>
      <c r="BI33" s="305"/>
      <c r="BJ33" s="305"/>
      <c r="BK33" s="305"/>
      <c r="BL33" s="305"/>
      <c r="BM33" s="305"/>
      <c r="BN33" s="305"/>
      <c r="BO33" s="305"/>
      <c r="BP33" s="305"/>
    </row>
    <row r="34" spans="2:68" ht="11.25" customHeight="1">
      <c r="B34" s="39" t="s">
        <v>45</v>
      </c>
      <c r="C34" s="9"/>
      <c r="D34" s="9"/>
      <c r="E34" s="9"/>
      <c r="F34" s="9"/>
      <c r="G34" s="140">
        <f>SUM(G32:G33)</f>
        <v>203315430.25</v>
      </c>
      <c r="H34" s="141">
        <f>G34*$H$9/10^3</f>
        <v>264310059.32499999</v>
      </c>
      <c r="J34" s="115" t="s">
        <v>67</v>
      </c>
      <c r="K34" s="24"/>
      <c r="L34" s="5"/>
      <c r="M34" s="49"/>
      <c r="N34" s="49"/>
      <c r="O34" s="113"/>
      <c r="P34" s="116"/>
      <c r="R34" s="316" t="str">
        <f>'CF(M)'!C179</f>
        <v>판매수수료</v>
      </c>
      <c r="S34" s="317">
        <f>'CF(M)'!A179</f>
        <v>179</v>
      </c>
      <c r="T34" s="317" t="str">
        <f t="shared" si="22"/>
        <v>'CF(M)'!179:179</v>
      </c>
      <c r="U34" s="318">
        <f t="shared" ca="1" si="23"/>
        <v>-46157.715125000002</v>
      </c>
      <c r="V34" s="318">
        <f t="shared" ca="1" si="25"/>
        <v>0</v>
      </c>
      <c r="W34" s="318">
        <f t="shared" ca="1" si="25"/>
        <v>-9231.5430250000009</v>
      </c>
      <c r="X34" s="318">
        <f t="shared" ca="1" si="25"/>
        <v>-9231.5430250000009</v>
      </c>
      <c r="Y34" s="318">
        <f t="shared" ca="1" si="25"/>
        <v>-9231.5430250000009</v>
      </c>
      <c r="Z34" s="318">
        <f t="shared" ca="1" si="25"/>
        <v>-9231.5430250000009</v>
      </c>
      <c r="AA34" s="318">
        <f t="shared" ca="1" si="25"/>
        <v>-9231.5430250000009</v>
      </c>
      <c r="AB34" s="318">
        <f t="shared" ca="1" si="25"/>
        <v>0</v>
      </c>
      <c r="AC34" s="318">
        <f t="shared" ca="1" si="25"/>
        <v>0</v>
      </c>
      <c r="AD34" s="318">
        <f t="shared" ca="1" si="25"/>
        <v>0</v>
      </c>
      <c r="AE34" s="318">
        <f t="shared" ca="1" si="25"/>
        <v>0</v>
      </c>
      <c r="AF34" s="347">
        <f t="shared" ca="1" si="25"/>
        <v>0</v>
      </c>
      <c r="AG34" s="4"/>
      <c r="AH34" s="288">
        <f t="shared" ref="AH34:AH42" si="33">AH33+6</f>
        <v>12</v>
      </c>
      <c r="AI34" s="285">
        <f t="shared" si="30"/>
        <v>44195</v>
      </c>
      <c r="AJ34" s="287">
        <f t="shared" si="31"/>
        <v>7.7999999999999545</v>
      </c>
      <c r="AK34" s="286">
        <f t="shared" ref="AK34:AK42" si="34">AK33</f>
        <v>1307.8</v>
      </c>
      <c r="AL34" s="237">
        <f t="shared" si="32"/>
        <v>5.9999999999999654E-3</v>
      </c>
      <c r="AM34" s="305"/>
      <c r="AN34" s="305"/>
      <c r="AO34" s="305"/>
      <c r="AP34" s="305"/>
      <c r="AQ34" s="305"/>
      <c r="AR34" s="305"/>
      <c r="AS34" s="305"/>
      <c r="AT34" s="305"/>
      <c r="AU34" s="305"/>
      <c r="AV34" s="305"/>
      <c r="AW34" s="305"/>
      <c r="AX34" s="305"/>
      <c r="AY34" s="305"/>
      <c r="AZ34" s="305"/>
      <c r="BA34" s="305"/>
      <c r="BB34" s="305"/>
      <c r="BC34" s="305"/>
      <c r="BD34" s="305"/>
      <c r="BE34" s="305"/>
      <c r="BF34" s="305"/>
      <c r="BG34" s="305"/>
      <c r="BH34" s="305"/>
      <c r="BI34" s="305"/>
      <c r="BJ34" s="305"/>
      <c r="BK34" s="305"/>
      <c r="BL34" s="305"/>
      <c r="BM34" s="305"/>
      <c r="BN34" s="305"/>
      <c r="BO34" s="305"/>
      <c r="BP34" s="305"/>
    </row>
    <row r="35" spans="2:68" ht="11.25" customHeight="1">
      <c r="B35" s="200"/>
      <c r="C35" s="22"/>
      <c r="D35" s="22"/>
      <c r="E35" s="22"/>
      <c r="F35" s="22"/>
      <c r="G35" s="190">
        <f>G31-G34</f>
        <v>0</v>
      </c>
      <c r="H35" s="343"/>
      <c r="J35" s="4"/>
      <c r="K35" s="5"/>
      <c r="L35" s="5"/>
      <c r="M35" s="10" t="s">
        <v>131</v>
      </c>
      <c r="N35" s="10" t="s">
        <v>69</v>
      </c>
      <c r="O35" s="10" t="s">
        <v>68</v>
      </c>
      <c r="P35" s="11" t="s">
        <v>238</v>
      </c>
      <c r="R35" s="316" t="str">
        <f>'CF(M)'!C180</f>
        <v>-</v>
      </c>
      <c r="S35" s="317">
        <f>'CF(M)'!A180</f>
        <v>180</v>
      </c>
      <c r="T35" s="317" t="str">
        <f t="shared" si="22"/>
        <v>'CF(M)'!180:180</v>
      </c>
      <c r="U35" s="318">
        <f t="shared" ca="1" si="23"/>
        <v>0</v>
      </c>
      <c r="V35" s="318">
        <f t="shared" ca="1" si="25"/>
        <v>0</v>
      </c>
      <c r="W35" s="318">
        <f t="shared" ca="1" si="25"/>
        <v>0</v>
      </c>
      <c r="X35" s="318">
        <f t="shared" ca="1" si="25"/>
        <v>0</v>
      </c>
      <c r="Y35" s="318">
        <f t="shared" ca="1" si="25"/>
        <v>0</v>
      </c>
      <c r="Z35" s="318">
        <f t="shared" ca="1" si="25"/>
        <v>0</v>
      </c>
      <c r="AA35" s="318">
        <f t="shared" ca="1" si="25"/>
        <v>0</v>
      </c>
      <c r="AB35" s="318">
        <f t="shared" ca="1" si="25"/>
        <v>0</v>
      </c>
      <c r="AC35" s="318">
        <f t="shared" ca="1" si="25"/>
        <v>0</v>
      </c>
      <c r="AD35" s="318">
        <f t="shared" ca="1" si="25"/>
        <v>0</v>
      </c>
      <c r="AE35" s="318">
        <f t="shared" ca="1" si="25"/>
        <v>0</v>
      </c>
      <c r="AF35" s="347">
        <f t="shared" ca="1" si="25"/>
        <v>0</v>
      </c>
      <c r="AG35" s="4"/>
      <c r="AH35" s="288">
        <f t="shared" si="33"/>
        <v>18</v>
      </c>
      <c r="AI35" s="285">
        <f t="shared" si="30"/>
        <v>44377</v>
      </c>
      <c r="AJ35" s="287">
        <f t="shared" si="31"/>
        <v>7.7999999999999545</v>
      </c>
      <c r="AK35" s="286">
        <f t="shared" si="34"/>
        <v>1307.8</v>
      </c>
      <c r="AL35" s="237">
        <f t="shared" si="32"/>
        <v>5.9999999999999654E-3</v>
      </c>
      <c r="AM35" s="305"/>
      <c r="AN35" s="305"/>
      <c r="AO35" s="305"/>
      <c r="AP35" s="305"/>
      <c r="AQ35" s="305"/>
      <c r="AR35" s="305"/>
      <c r="AS35" s="305"/>
      <c r="AT35" s="305"/>
      <c r="AU35" s="305"/>
      <c r="AV35" s="305"/>
      <c r="AW35" s="305"/>
      <c r="AX35" s="305"/>
      <c r="AY35" s="305"/>
      <c r="AZ35" s="305"/>
      <c r="BA35" s="305"/>
      <c r="BB35" s="305"/>
      <c r="BC35" s="305"/>
      <c r="BD35" s="305"/>
      <c r="BE35" s="305"/>
      <c r="BF35" s="305"/>
      <c r="BG35" s="305"/>
      <c r="BH35" s="305"/>
      <c r="BI35" s="305"/>
      <c r="BJ35" s="305"/>
      <c r="BK35" s="305"/>
      <c r="BL35" s="305"/>
      <c r="BM35" s="305"/>
      <c r="BN35" s="305"/>
      <c r="BO35" s="305"/>
      <c r="BP35" s="305"/>
    </row>
    <row r="36" spans="2:68" ht="11.25" customHeight="1">
      <c r="B36" s="4"/>
      <c r="C36" s="5"/>
      <c r="D36" s="5"/>
      <c r="E36" s="5"/>
      <c r="F36" s="5"/>
      <c r="G36" s="133"/>
      <c r="H36" s="134"/>
      <c r="J36" s="4"/>
      <c r="K36" s="5"/>
      <c r="L36" s="5"/>
      <c r="M36" s="143" t="str">
        <f>B52</f>
        <v>담보차입금</v>
      </c>
      <c r="N36" s="143">
        <f>G32</f>
        <v>111000000</v>
      </c>
      <c r="O36" s="358">
        <f>D52</f>
        <v>8.9999999999999993E-3</v>
      </c>
      <c r="P36" s="144">
        <f>N36*O36</f>
        <v>998999.99999999988</v>
      </c>
      <c r="R36" s="313" t="str">
        <f>'CF(M)'!C181</f>
        <v>투자현금흐름</v>
      </c>
      <c r="S36" s="314">
        <f>'CF(M)'!A181</f>
        <v>181</v>
      </c>
      <c r="T36" s="314" t="str">
        <f t="shared" si="22"/>
        <v>'CF(M)'!181:181</v>
      </c>
      <c r="U36" s="315">
        <f t="shared" ca="1" si="23"/>
        <v>7769763.0158104748</v>
      </c>
      <c r="V36" s="315">
        <f t="shared" ref="V36:AF36" ca="1" si="35">SUM(V37:V42)</f>
        <v>-92315430.25</v>
      </c>
      <c r="W36" s="315">
        <f t="shared" ca="1" si="35"/>
        <v>0</v>
      </c>
      <c r="X36" s="315">
        <f t="shared" ca="1" si="35"/>
        <v>0</v>
      </c>
      <c r="Y36" s="315">
        <f t="shared" ca="1" si="35"/>
        <v>0</v>
      </c>
      <c r="Z36" s="315">
        <f t="shared" ca="1" si="35"/>
        <v>0</v>
      </c>
      <c r="AA36" s="315">
        <f t="shared" ca="1" si="35"/>
        <v>100085193.26581047</v>
      </c>
      <c r="AB36" s="315">
        <f t="shared" ca="1" si="35"/>
        <v>0</v>
      </c>
      <c r="AC36" s="315">
        <f t="shared" ca="1" si="35"/>
        <v>0</v>
      </c>
      <c r="AD36" s="315">
        <f t="shared" ca="1" si="35"/>
        <v>0</v>
      </c>
      <c r="AE36" s="315">
        <f t="shared" ca="1" si="35"/>
        <v>0</v>
      </c>
      <c r="AF36" s="346">
        <f t="shared" ca="1" si="35"/>
        <v>0</v>
      </c>
      <c r="AG36" s="4"/>
      <c r="AH36" s="288">
        <f t="shared" si="33"/>
        <v>24</v>
      </c>
      <c r="AI36" s="285">
        <f t="shared" si="30"/>
        <v>44560</v>
      </c>
      <c r="AJ36" s="287">
        <f t="shared" si="31"/>
        <v>7.7999999999999545</v>
      </c>
      <c r="AK36" s="286">
        <f t="shared" si="34"/>
        <v>1307.8</v>
      </c>
      <c r="AL36" s="237">
        <f t="shared" si="32"/>
        <v>5.9999999999999654E-3</v>
      </c>
      <c r="AM36" s="305"/>
      <c r="AN36" s="305"/>
      <c r="AO36" s="305"/>
      <c r="AP36" s="305"/>
      <c r="AQ36" s="305"/>
      <c r="AR36" s="305"/>
      <c r="AS36" s="305"/>
      <c r="AT36" s="305"/>
      <c r="AU36" s="305"/>
      <c r="AV36" s="305"/>
      <c r="AW36" s="305"/>
      <c r="AX36" s="305"/>
      <c r="AY36" s="305"/>
      <c r="AZ36" s="305"/>
      <c r="BA36" s="305"/>
      <c r="BB36" s="305"/>
      <c r="BC36" s="305"/>
      <c r="BD36" s="305"/>
      <c r="BE36" s="305"/>
      <c r="BF36" s="305"/>
      <c r="BG36" s="305"/>
      <c r="BH36" s="305"/>
      <c r="BI36" s="305"/>
      <c r="BJ36" s="305"/>
      <c r="BK36" s="305"/>
      <c r="BL36" s="305"/>
      <c r="BM36" s="305"/>
      <c r="BN36" s="305"/>
      <c r="BO36" s="305"/>
      <c r="BP36" s="305"/>
    </row>
    <row r="37" spans="2:68" ht="11.25" customHeight="1">
      <c r="B37" s="8" t="s">
        <v>173</v>
      </c>
      <c r="C37" s="5"/>
      <c r="D37" s="5"/>
      <c r="E37" s="5"/>
      <c r="F37" s="5"/>
      <c r="G37" s="133"/>
      <c r="H37" s="134"/>
      <c r="J37" s="4"/>
      <c r="K37" s="5"/>
      <c r="L37" s="5"/>
      <c r="M37" s="5"/>
      <c r="N37" s="5"/>
      <c r="O37" s="5"/>
      <c r="P37" s="6"/>
      <c r="R37" s="316" t="str">
        <f>'CF(M)'!C182</f>
        <v>HoldCo 지분취득</v>
      </c>
      <c r="S37" s="317">
        <f>'CF(M)'!A182</f>
        <v>182</v>
      </c>
      <c r="T37" s="317" t="str">
        <f t="shared" si="22"/>
        <v>'CF(M)'!182:182</v>
      </c>
      <c r="U37" s="318">
        <f t="shared" ca="1" si="23"/>
        <v>-76470675</v>
      </c>
      <c r="V37" s="318">
        <f t="shared" ref="V37:AF42" ca="1" si="36">SUMIF(INDIRECT($T$6),V$6,INDIRECT($T37))</f>
        <v>-76470675</v>
      </c>
      <c r="W37" s="318">
        <f t="shared" ca="1" si="36"/>
        <v>0</v>
      </c>
      <c r="X37" s="318">
        <f t="shared" ca="1" si="36"/>
        <v>0</v>
      </c>
      <c r="Y37" s="318">
        <f t="shared" ca="1" si="36"/>
        <v>0</v>
      </c>
      <c r="Z37" s="318">
        <f t="shared" ca="1" si="36"/>
        <v>0</v>
      </c>
      <c r="AA37" s="318">
        <f t="shared" ca="1" si="36"/>
        <v>0</v>
      </c>
      <c r="AB37" s="318">
        <f t="shared" ca="1" si="36"/>
        <v>0</v>
      </c>
      <c r="AC37" s="318">
        <f t="shared" ca="1" si="36"/>
        <v>0</v>
      </c>
      <c r="AD37" s="318">
        <f t="shared" ca="1" si="36"/>
        <v>0</v>
      </c>
      <c r="AE37" s="318">
        <f t="shared" ca="1" si="36"/>
        <v>0</v>
      </c>
      <c r="AF37" s="347">
        <f t="shared" ca="1" si="36"/>
        <v>0</v>
      </c>
      <c r="AG37" s="4"/>
      <c r="AH37" s="288">
        <f t="shared" si="33"/>
        <v>30</v>
      </c>
      <c r="AI37" s="285">
        <f t="shared" si="30"/>
        <v>44742</v>
      </c>
      <c r="AJ37" s="287">
        <f t="shared" si="31"/>
        <v>7.7999999999999545</v>
      </c>
      <c r="AK37" s="286">
        <f t="shared" si="34"/>
        <v>1307.8</v>
      </c>
      <c r="AL37" s="237">
        <f t="shared" si="32"/>
        <v>5.9999999999999654E-3</v>
      </c>
      <c r="AM37" s="305"/>
      <c r="AN37" s="305"/>
      <c r="AO37" s="305"/>
      <c r="AP37" s="305"/>
      <c r="AQ37" s="305"/>
      <c r="AR37" s="305"/>
      <c r="AS37" s="305"/>
      <c r="AT37" s="305"/>
      <c r="AU37" s="305"/>
      <c r="AV37" s="305"/>
      <c r="AW37" s="305"/>
      <c r="AX37" s="305"/>
      <c r="AY37" s="305"/>
      <c r="AZ37" s="305"/>
      <c r="BA37" s="305"/>
      <c r="BB37" s="305"/>
      <c r="BC37" s="305"/>
      <c r="BD37" s="305"/>
      <c r="BE37" s="305"/>
      <c r="BF37" s="305"/>
      <c r="BG37" s="305"/>
      <c r="BH37" s="305"/>
      <c r="BI37" s="305"/>
      <c r="BJ37" s="305"/>
      <c r="BK37" s="305"/>
      <c r="BL37" s="305"/>
      <c r="BM37" s="305"/>
      <c r="BN37" s="305"/>
      <c r="BO37" s="305"/>
      <c r="BP37" s="305"/>
    </row>
    <row r="38" spans="2:68" ht="11.25" customHeight="1">
      <c r="B38" s="242" t="s">
        <v>130</v>
      </c>
      <c r="C38" s="9"/>
      <c r="D38" s="9"/>
      <c r="E38" s="9"/>
      <c r="F38" s="10"/>
      <c r="G38" s="355" t="s">
        <v>239</v>
      </c>
      <c r="H38" s="356" t="s">
        <v>14</v>
      </c>
      <c r="J38" s="115" t="s">
        <v>243</v>
      </c>
      <c r="K38" s="49"/>
      <c r="L38" s="49"/>
      <c r="M38" s="5"/>
      <c r="N38" s="5"/>
      <c r="O38" s="5"/>
      <c r="P38" s="6"/>
      <c r="R38" s="316" t="str">
        <f>'CF(M)'!C183</f>
        <v>PropCo 주주차입금 대여</v>
      </c>
      <c r="S38" s="317">
        <f>'CF(M)'!A183</f>
        <v>183</v>
      </c>
      <c r="T38" s="317" t="str">
        <f t="shared" si="22"/>
        <v>'CF(M)'!183:183</v>
      </c>
      <c r="U38" s="318">
        <f t="shared" ca="1" si="23"/>
        <v>-13524825</v>
      </c>
      <c r="V38" s="318">
        <f t="shared" ca="1" si="36"/>
        <v>-13524825</v>
      </c>
      <c r="W38" s="318">
        <f t="shared" ca="1" si="36"/>
        <v>0</v>
      </c>
      <c r="X38" s="318">
        <f t="shared" ca="1" si="36"/>
        <v>0</v>
      </c>
      <c r="Y38" s="318">
        <f t="shared" ca="1" si="36"/>
        <v>0</v>
      </c>
      <c r="Z38" s="318">
        <f t="shared" ca="1" si="36"/>
        <v>0</v>
      </c>
      <c r="AA38" s="318">
        <f t="shared" ca="1" si="36"/>
        <v>0</v>
      </c>
      <c r="AB38" s="318">
        <f t="shared" ca="1" si="36"/>
        <v>0</v>
      </c>
      <c r="AC38" s="318">
        <f t="shared" ca="1" si="36"/>
        <v>0</v>
      </c>
      <c r="AD38" s="318">
        <f t="shared" ca="1" si="36"/>
        <v>0</v>
      </c>
      <c r="AE38" s="318">
        <f t="shared" ca="1" si="36"/>
        <v>0</v>
      </c>
      <c r="AF38" s="347">
        <f t="shared" ca="1" si="36"/>
        <v>0</v>
      </c>
      <c r="AG38" s="4"/>
      <c r="AH38" s="288">
        <f t="shared" si="33"/>
        <v>36</v>
      </c>
      <c r="AI38" s="285">
        <f t="shared" si="30"/>
        <v>44925</v>
      </c>
      <c r="AJ38" s="287">
        <f t="shared" si="31"/>
        <v>7.7999999999999545</v>
      </c>
      <c r="AK38" s="286">
        <f t="shared" si="34"/>
        <v>1307.8</v>
      </c>
      <c r="AL38" s="237">
        <f t="shared" si="32"/>
        <v>5.9999999999999654E-3</v>
      </c>
      <c r="AM38" s="305"/>
      <c r="AN38" s="305"/>
      <c r="AO38" s="305"/>
      <c r="AP38" s="305"/>
      <c r="AQ38" s="305"/>
      <c r="AR38" s="305"/>
      <c r="AS38" s="305"/>
      <c r="AT38" s="305"/>
      <c r="AU38" s="305"/>
      <c r="AV38" s="305"/>
      <c r="AW38" s="305"/>
      <c r="AX38" s="305"/>
      <c r="AY38" s="305"/>
      <c r="AZ38" s="305"/>
      <c r="BA38" s="305"/>
      <c r="BB38" s="305"/>
      <c r="BC38" s="305"/>
      <c r="BD38" s="305"/>
      <c r="BE38" s="305"/>
      <c r="BF38" s="305"/>
      <c r="BG38" s="305"/>
      <c r="BH38" s="305"/>
      <c r="BI38" s="305"/>
      <c r="BJ38" s="305"/>
      <c r="BK38" s="305"/>
      <c r="BL38" s="305"/>
      <c r="BM38" s="305"/>
      <c r="BN38" s="305"/>
      <c r="BO38" s="305"/>
      <c r="BP38" s="305"/>
    </row>
    <row r="39" spans="2:68" ht="11.25" customHeight="1">
      <c r="B39" s="28" t="s">
        <v>289</v>
      </c>
      <c r="C39" s="5"/>
      <c r="D39" s="5"/>
      <c r="E39" s="5"/>
      <c r="F39" s="5"/>
      <c r="G39" s="320">
        <v>185000000</v>
      </c>
      <c r="H39" s="134">
        <f t="shared" ref="H39" si="37">G39*$H$9/10^3</f>
        <v>240500000</v>
      </c>
      <c r="J39" s="4" t="s">
        <v>248</v>
      </c>
      <c r="K39" s="5"/>
      <c r="L39" s="5"/>
      <c r="M39" s="49"/>
      <c r="N39" s="49"/>
      <c r="O39" s="113" t="s">
        <v>142</v>
      </c>
      <c r="P39" s="116">
        <v>0.15</v>
      </c>
      <c r="R39" s="316" t="str">
        <f>'CF(M)'!C184</f>
        <v>취득부대비용 (K-REF)</v>
      </c>
      <c r="S39" s="317">
        <f>'CF(M)'!A184</f>
        <v>184</v>
      </c>
      <c r="T39" s="317" t="str">
        <f t="shared" si="22"/>
        <v>'CF(M)'!184:184</v>
      </c>
      <c r="U39" s="318">
        <f t="shared" ca="1" si="23"/>
        <v>-2319930.25</v>
      </c>
      <c r="V39" s="318">
        <f t="shared" ca="1" si="36"/>
        <v>-2319930.25</v>
      </c>
      <c r="W39" s="318">
        <f t="shared" ca="1" si="36"/>
        <v>0</v>
      </c>
      <c r="X39" s="318">
        <f t="shared" ca="1" si="36"/>
        <v>0</v>
      </c>
      <c r="Y39" s="318">
        <f t="shared" ca="1" si="36"/>
        <v>0</v>
      </c>
      <c r="Z39" s="318">
        <f t="shared" ca="1" si="36"/>
        <v>0</v>
      </c>
      <c r="AA39" s="318">
        <f t="shared" ca="1" si="36"/>
        <v>0</v>
      </c>
      <c r="AB39" s="318">
        <f t="shared" ca="1" si="36"/>
        <v>0</v>
      </c>
      <c r="AC39" s="318">
        <f t="shared" ca="1" si="36"/>
        <v>0</v>
      </c>
      <c r="AD39" s="318">
        <f t="shared" ca="1" si="36"/>
        <v>0</v>
      </c>
      <c r="AE39" s="318">
        <f t="shared" ca="1" si="36"/>
        <v>0</v>
      </c>
      <c r="AF39" s="347">
        <f t="shared" ca="1" si="36"/>
        <v>0</v>
      </c>
      <c r="AG39" s="4"/>
      <c r="AH39" s="288">
        <f t="shared" si="33"/>
        <v>42</v>
      </c>
      <c r="AI39" s="285">
        <f t="shared" si="30"/>
        <v>45107</v>
      </c>
      <c r="AJ39" s="287">
        <f t="shared" si="31"/>
        <v>7.7999999999999545</v>
      </c>
      <c r="AK39" s="286">
        <f t="shared" si="34"/>
        <v>1307.8</v>
      </c>
      <c r="AL39" s="237">
        <f t="shared" si="32"/>
        <v>5.9999999999999654E-3</v>
      </c>
      <c r="AM39" s="305"/>
      <c r="AN39" s="305"/>
      <c r="AO39" s="305"/>
      <c r="AP39" s="305"/>
      <c r="AQ39" s="305"/>
      <c r="AR39" s="305"/>
      <c r="AS39" s="305"/>
      <c r="AT39" s="305"/>
      <c r="AU39" s="305"/>
      <c r="AV39" s="305"/>
      <c r="AW39" s="305"/>
      <c r="AX39" s="305"/>
      <c r="AY39" s="305"/>
      <c r="AZ39" s="305"/>
      <c r="BA39" s="305"/>
      <c r="BB39" s="305"/>
      <c r="BC39" s="305"/>
      <c r="BD39" s="305"/>
      <c r="BE39" s="305"/>
      <c r="BF39" s="305"/>
      <c r="BG39" s="305"/>
      <c r="BH39" s="305"/>
      <c r="BI39" s="305"/>
      <c r="BJ39" s="305"/>
      <c r="BK39" s="305"/>
      <c r="BL39" s="305"/>
      <c r="BM39" s="305"/>
      <c r="BN39" s="305"/>
      <c r="BO39" s="305"/>
      <c r="BP39" s="305"/>
    </row>
    <row r="40" spans="2:68" ht="11.25" customHeight="1">
      <c r="B40" s="28" t="s">
        <v>251</v>
      </c>
      <c r="C40" s="5"/>
      <c r="D40" s="5"/>
      <c r="G40" s="139">
        <f>-G50</f>
        <v>0</v>
      </c>
      <c r="H40" s="134">
        <f>G40*$H$9/10^3</f>
        <v>0</v>
      </c>
      <c r="J40" s="4"/>
      <c r="K40" s="5"/>
      <c r="L40" s="5"/>
      <c r="M40" s="5"/>
      <c r="N40" s="5"/>
      <c r="O40" s="5"/>
      <c r="P40" s="6"/>
      <c r="R40" s="316" t="str">
        <f>'CF(M)'!C185</f>
        <v>HoldCo 지분매각</v>
      </c>
      <c r="S40" s="317">
        <f>'CF(M)'!A185</f>
        <v>185</v>
      </c>
      <c r="T40" s="317" t="str">
        <f t="shared" si="22"/>
        <v>'CF(M)'!185:185</v>
      </c>
      <c r="U40" s="318">
        <f t="shared" ca="1" si="23"/>
        <v>90229290.891883135</v>
      </c>
      <c r="V40" s="318">
        <f t="shared" ca="1" si="36"/>
        <v>0</v>
      </c>
      <c r="W40" s="318">
        <f t="shared" ca="1" si="36"/>
        <v>0</v>
      </c>
      <c r="X40" s="318">
        <f t="shared" ca="1" si="36"/>
        <v>0</v>
      </c>
      <c r="Y40" s="318">
        <f t="shared" ca="1" si="36"/>
        <v>0</v>
      </c>
      <c r="Z40" s="318">
        <f t="shared" ca="1" si="36"/>
        <v>0</v>
      </c>
      <c r="AA40" s="318">
        <f t="shared" ca="1" si="36"/>
        <v>90229290.891883135</v>
      </c>
      <c r="AB40" s="318">
        <f t="shared" ca="1" si="36"/>
        <v>0</v>
      </c>
      <c r="AC40" s="318">
        <f t="shared" ca="1" si="36"/>
        <v>0</v>
      </c>
      <c r="AD40" s="318">
        <f t="shared" ca="1" si="36"/>
        <v>0</v>
      </c>
      <c r="AE40" s="318">
        <f t="shared" ca="1" si="36"/>
        <v>0</v>
      </c>
      <c r="AF40" s="347">
        <f t="shared" ca="1" si="36"/>
        <v>0</v>
      </c>
      <c r="AG40" s="4"/>
      <c r="AH40" s="288">
        <f t="shared" si="33"/>
        <v>48</v>
      </c>
      <c r="AI40" s="289">
        <f t="shared" si="30"/>
        <v>45290</v>
      </c>
      <c r="AJ40" s="287">
        <f t="shared" si="31"/>
        <v>7.7999999999999545</v>
      </c>
      <c r="AK40" s="290">
        <f t="shared" si="34"/>
        <v>1307.8</v>
      </c>
      <c r="AL40" s="14">
        <f t="shared" si="32"/>
        <v>5.9999999999999654E-3</v>
      </c>
      <c r="AM40" s="305"/>
      <c r="AN40" s="305"/>
      <c r="AO40" s="305"/>
      <c r="AP40" s="305"/>
      <c r="AQ40" s="305"/>
      <c r="AR40" s="305"/>
      <c r="AS40" s="305"/>
      <c r="AT40" s="305"/>
      <c r="AU40" s="305"/>
      <c r="AV40" s="305"/>
      <c r="AW40" s="305"/>
      <c r="AX40" s="305"/>
      <c r="AY40" s="305"/>
      <c r="AZ40" s="305"/>
      <c r="BA40" s="305"/>
      <c r="BB40" s="305"/>
      <c r="BC40" s="305"/>
      <c r="BD40" s="305"/>
      <c r="BE40" s="305"/>
      <c r="BF40" s="305"/>
      <c r="BG40" s="305"/>
      <c r="BH40" s="305"/>
      <c r="BI40" s="305"/>
      <c r="BJ40" s="305"/>
      <c r="BK40" s="305"/>
      <c r="BL40" s="305"/>
      <c r="BM40" s="305"/>
      <c r="BN40" s="305"/>
      <c r="BO40" s="305"/>
      <c r="BP40" s="305"/>
    </row>
    <row r="41" spans="2:68" ht="11.25" customHeight="1">
      <c r="B41" s="28" t="s">
        <v>197</v>
      </c>
      <c r="C41" s="13"/>
      <c r="D41" s="13"/>
      <c r="E41" s="13"/>
      <c r="F41" s="35"/>
      <c r="G41" s="137">
        <f>SUM(G42:G49)</f>
        <v>15965500.000000002</v>
      </c>
      <c r="H41" s="134">
        <f>G41*$H$9/10^3</f>
        <v>20755150.000000004</v>
      </c>
      <c r="J41" s="75" t="s">
        <v>63</v>
      </c>
      <c r="K41" s="76"/>
      <c r="L41" s="76"/>
      <c r="M41" s="80"/>
      <c r="N41" s="80"/>
      <c r="O41" s="77"/>
      <c r="P41" s="78"/>
      <c r="R41" s="316" t="str">
        <f>'CF(M)'!C186</f>
        <v>PropCo 주주차입금 회수</v>
      </c>
      <c r="S41" s="317">
        <f>'CF(M)'!A186</f>
        <v>186</v>
      </c>
      <c r="T41" s="317" t="str">
        <f t="shared" si="22"/>
        <v>'CF(M)'!186:186</v>
      </c>
      <c r="U41" s="318">
        <f t="shared" ca="1" si="23"/>
        <v>13524825</v>
      </c>
      <c r="V41" s="318">
        <f t="shared" ca="1" si="36"/>
        <v>0</v>
      </c>
      <c r="W41" s="318">
        <f t="shared" ca="1" si="36"/>
        <v>0</v>
      </c>
      <c r="X41" s="318">
        <f t="shared" ca="1" si="36"/>
        <v>0</v>
      </c>
      <c r="Y41" s="318">
        <f t="shared" ca="1" si="36"/>
        <v>0</v>
      </c>
      <c r="Z41" s="318">
        <f t="shared" ca="1" si="36"/>
        <v>0</v>
      </c>
      <c r="AA41" s="318">
        <f t="shared" ca="1" si="36"/>
        <v>13524825</v>
      </c>
      <c r="AB41" s="318">
        <f t="shared" ca="1" si="36"/>
        <v>0</v>
      </c>
      <c r="AC41" s="318">
        <f t="shared" ca="1" si="36"/>
        <v>0</v>
      </c>
      <c r="AD41" s="318">
        <f t="shared" ca="1" si="36"/>
        <v>0</v>
      </c>
      <c r="AE41" s="318">
        <f t="shared" ca="1" si="36"/>
        <v>0</v>
      </c>
      <c r="AF41" s="347">
        <f t="shared" ca="1" si="36"/>
        <v>0</v>
      </c>
      <c r="AG41" s="4"/>
      <c r="AH41" s="288">
        <f t="shared" si="33"/>
        <v>54</v>
      </c>
      <c r="AI41" s="285">
        <f t="shared" si="30"/>
        <v>45473</v>
      </c>
      <c r="AJ41" s="287">
        <f t="shared" si="31"/>
        <v>7.7999999999999545</v>
      </c>
      <c r="AK41" s="286">
        <f t="shared" si="34"/>
        <v>1307.8</v>
      </c>
      <c r="AL41" s="237">
        <f t="shared" si="32"/>
        <v>5.9999999999999654E-3</v>
      </c>
      <c r="AM41" s="305"/>
      <c r="AN41" s="305"/>
      <c r="AO41" s="305"/>
      <c r="AP41" s="305"/>
      <c r="AQ41" s="305"/>
      <c r="AR41" s="305"/>
      <c r="AS41" s="305"/>
      <c r="AT41" s="305"/>
      <c r="AU41" s="305"/>
      <c r="AV41" s="305"/>
      <c r="AW41" s="305"/>
      <c r="AX41" s="305"/>
      <c r="AY41" s="305"/>
      <c r="AZ41" s="305"/>
      <c r="BA41" s="305"/>
      <c r="BB41" s="305"/>
      <c r="BC41" s="305"/>
      <c r="BD41" s="305"/>
      <c r="BE41" s="305"/>
      <c r="BF41" s="305"/>
      <c r="BG41" s="305"/>
      <c r="BH41" s="305"/>
      <c r="BI41" s="305"/>
      <c r="BJ41" s="305"/>
      <c r="BK41" s="305"/>
      <c r="BL41" s="305"/>
      <c r="BM41" s="305"/>
      <c r="BN41" s="305"/>
      <c r="BO41" s="305"/>
      <c r="BP41" s="305"/>
    </row>
    <row r="42" spans="2:68" ht="11.25" customHeight="1">
      <c r="B42" s="104" t="s">
        <v>274</v>
      </c>
      <c r="C42" s="24"/>
      <c r="D42" s="105"/>
      <c r="E42" s="363" t="s">
        <v>290</v>
      </c>
      <c r="F42" s="360">
        <v>6.5100000000000005E-2</v>
      </c>
      <c r="G42" s="359">
        <f>F42*SUM($G$39:$G$40)</f>
        <v>12043500.000000002</v>
      </c>
      <c r="H42" s="134">
        <f>G42*$H$9/10^3</f>
        <v>15656550.000000002</v>
      </c>
      <c r="J42" s="4"/>
      <c r="K42" s="5"/>
      <c r="L42" s="5"/>
      <c r="M42" s="5"/>
      <c r="N42" s="5"/>
      <c r="O42" s="5"/>
      <c r="P42" s="6"/>
      <c r="R42" s="316" t="str">
        <f>'CF(M)'!C187</f>
        <v>처분부대비용 (K-REF)</v>
      </c>
      <c r="S42" s="317">
        <f>'CF(M)'!A187</f>
        <v>187</v>
      </c>
      <c r="T42" s="317" t="str">
        <f t="shared" si="22"/>
        <v>'CF(M)'!187:187</v>
      </c>
      <c r="U42" s="318">
        <f t="shared" ca="1" si="23"/>
        <v>-3668922.6260726671</v>
      </c>
      <c r="V42" s="318">
        <f t="shared" ca="1" si="36"/>
        <v>0</v>
      </c>
      <c r="W42" s="318">
        <f t="shared" ca="1" si="36"/>
        <v>0</v>
      </c>
      <c r="X42" s="318">
        <f t="shared" ca="1" si="36"/>
        <v>0</v>
      </c>
      <c r="Y42" s="318">
        <f t="shared" ca="1" si="36"/>
        <v>0</v>
      </c>
      <c r="Z42" s="318">
        <f t="shared" ca="1" si="36"/>
        <v>0</v>
      </c>
      <c r="AA42" s="318">
        <f t="shared" ca="1" si="36"/>
        <v>-3668922.6260726671</v>
      </c>
      <c r="AB42" s="318">
        <f t="shared" ca="1" si="36"/>
        <v>0</v>
      </c>
      <c r="AC42" s="318">
        <f t="shared" ca="1" si="36"/>
        <v>0</v>
      </c>
      <c r="AD42" s="318">
        <f t="shared" ca="1" si="36"/>
        <v>0</v>
      </c>
      <c r="AE42" s="318">
        <f t="shared" ca="1" si="36"/>
        <v>0</v>
      </c>
      <c r="AF42" s="347">
        <f t="shared" ca="1" si="36"/>
        <v>0</v>
      </c>
      <c r="AG42" s="4"/>
      <c r="AH42" s="291">
        <f t="shared" si="33"/>
        <v>60</v>
      </c>
      <c r="AI42" s="292">
        <f t="shared" si="30"/>
        <v>45656</v>
      </c>
      <c r="AJ42" s="293">
        <f t="shared" si="31"/>
        <v>7.7999999999999545</v>
      </c>
      <c r="AK42" s="294">
        <f t="shared" si="34"/>
        <v>1307.8</v>
      </c>
      <c r="AL42" s="196">
        <f t="shared" si="32"/>
        <v>5.9999999999999654E-3</v>
      </c>
      <c r="AM42" s="305"/>
      <c r="AN42" s="305"/>
      <c r="AO42" s="305"/>
      <c r="AP42" s="305"/>
      <c r="AQ42" s="305"/>
      <c r="AR42" s="305"/>
      <c r="AS42" s="305"/>
      <c r="AT42" s="305"/>
      <c r="AU42" s="305"/>
      <c r="AV42" s="305"/>
      <c r="AW42" s="305"/>
      <c r="AX42" s="305"/>
      <c r="AY42" s="305"/>
      <c r="AZ42" s="305"/>
      <c r="BA42" s="305"/>
      <c r="BB42" s="305"/>
      <c r="BC42" s="305"/>
      <c r="BD42" s="305"/>
      <c r="BE42" s="305"/>
      <c r="BF42" s="305"/>
      <c r="BG42" s="305"/>
      <c r="BH42" s="305"/>
      <c r="BI42" s="305"/>
      <c r="BJ42" s="305"/>
      <c r="BK42" s="305"/>
      <c r="BL42" s="305"/>
      <c r="BM42" s="305"/>
      <c r="BN42" s="305"/>
      <c r="BO42" s="305"/>
      <c r="BP42" s="305"/>
    </row>
    <row r="43" spans="2:68" ht="11.25" customHeight="1">
      <c r="B43" s="104" t="s">
        <v>275</v>
      </c>
      <c r="C43" s="49"/>
      <c r="D43" s="5"/>
      <c r="E43" s="363" t="str">
        <f>B39&amp;" x"</f>
        <v>매입가 x</v>
      </c>
      <c r="F43" s="361">
        <v>0.01</v>
      </c>
      <c r="G43" s="359">
        <f>F43*G$39</f>
        <v>1850000</v>
      </c>
      <c r="H43" s="134">
        <f>G43*$H$9/10^3</f>
        <v>2405000</v>
      </c>
      <c r="J43" s="242" t="s">
        <v>130</v>
      </c>
      <c r="K43" s="10"/>
      <c r="L43" s="9"/>
      <c r="M43" s="322"/>
      <c r="N43" s="322"/>
      <c r="O43" s="322" t="str">
        <f>G24</f>
        <v>EUR(€)</v>
      </c>
      <c r="P43" s="11" t="str">
        <f>H24</f>
        <v>KRW(\000)</v>
      </c>
      <c r="R43" s="313" t="str">
        <f>'CF(M)'!C188</f>
        <v>재무현금흐름</v>
      </c>
      <c r="S43" s="314">
        <f>'CF(M)'!A188</f>
        <v>188</v>
      </c>
      <c r="T43" s="314" t="str">
        <f t="shared" ref="T43:T50" si="38">$S$5&amp;S43&amp;":"&amp;S43</f>
        <v>'CF(M)'!188:188</v>
      </c>
      <c r="U43" s="315">
        <f t="shared" ref="U43:U48" ca="1" si="39">SUM(V43:AF43)</f>
        <v>-44499326.659219511</v>
      </c>
      <c r="V43" s="315">
        <f t="shared" ref="V43:AF43" ca="1" si="40">SUM(V44:V47)</f>
        <v>92315430.25</v>
      </c>
      <c r="W43" s="315">
        <f t="shared" ca="1" si="40"/>
        <v>-7102453.1731981635</v>
      </c>
      <c r="X43" s="315">
        <f t="shared" ca="1" si="40"/>
        <v>-7222139.7692219727</v>
      </c>
      <c r="Y43" s="315">
        <f t="shared" ca="1" si="40"/>
        <v>-7343655.8685521893</v>
      </c>
      <c r="Z43" s="315">
        <f t="shared" ca="1" si="40"/>
        <v>-7468029.0362188164</v>
      </c>
      <c r="AA43" s="315">
        <f t="shared" ca="1" si="40"/>
        <v>-107678479.06202836</v>
      </c>
      <c r="AB43" s="315">
        <f t="shared" ca="1" si="40"/>
        <v>0</v>
      </c>
      <c r="AC43" s="315">
        <f t="shared" ca="1" si="40"/>
        <v>0</v>
      </c>
      <c r="AD43" s="315">
        <f t="shared" ca="1" si="40"/>
        <v>0</v>
      </c>
      <c r="AE43" s="315">
        <f t="shared" ca="1" si="40"/>
        <v>0</v>
      </c>
      <c r="AF43" s="346">
        <f t="shared" ca="1" si="40"/>
        <v>0</v>
      </c>
      <c r="AG43" s="4"/>
      <c r="AN43" s="305"/>
    </row>
    <row r="44" spans="2:68" ht="11.25" customHeight="1">
      <c r="B44" s="104" t="s">
        <v>292</v>
      </c>
      <c r="C44" s="49"/>
      <c r="D44" s="5"/>
      <c r="E44" s="363" t="str">
        <f t="shared" ref="E44:E45" si="41">E43</f>
        <v>매입가 x</v>
      </c>
      <c r="F44" s="361">
        <v>5.0000000000000001E-3</v>
      </c>
      <c r="G44" s="359">
        <f>F44*G$39</f>
        <v>925000</v>
      </c>
      <c r="H44" s="134">
        <f t="shared" ref="H44" si="42">G44*$H$9/10^3</f>
        <v>1202500</v>
      </c>
      <c r="J44" s="8" t="str">
        <f>B37</f>
        <v>1. PropCo</v>
      </c>
      <c r="K44" s="5"/>
      <c r="L44" s="5"/>
      <c r="M44" s="5"/>
      <c r="N44" s="5"/>
      <c r="O44" s="5"/>
      <c r="P44" s="6"/>
      <c r="R44" s="316" t="str">
        <f>'CF(M)'!C189</f>
        <v>자본금 납입</v>
      </c>
      <c r="S44" s="317">
        <f>'CF(M)'!A189</f>
        <v>189</v>
      </c>
      <c r="T44" s="317" t="str">
        <f t="shared" si="38"/>
        <v>'CF(M)'!189:189</v>
      </c>
      <c r="U44" s="318">
        <f t="shared" ca="1" si="39"/>
        <v>92315430.25</v>
      </c>
      <c r="V44" s="318">
        <f t="shared" ref="V44:AF47" ca="1" si="43">SUMIF(INDIRECT($T$6),V$6,INDIRECT($T44))</f>
        <v>92315430.25</v>
      </c>
      <c r="W44" s="318">
        <f t="shared" ca="1" si="43"/>
        <v>0</v>
      </c>
      <c r="X44" s="318">
        <f t="shared" ca="1" si="43"/>
        <v>0</v>
      </c>
      <c r="Y44" s="318">
        <f t="shared" ca="1" si="43"/>
        <v>0</v>
      </c>
      <c r="Z44" s="318">
        <f t="shared" ca="1" si="43"/>
        <v>0</v>
      </c>
      <c r="AA44" s="318">
        <f t="shared" ca="1" si="43"/>
        <v>0</v>
      </c>
      <c r="AB44" s="318">
        <f t="shared" ca="1" si="43"/>
        <v>0</v>
      </c>
      <c r="AC44" s="318">
        <f t="shared" ca="1" si="43"/>
        <v>0</v>
      </c>
      <c r="AD44" s="318">
        <f t="shared" ca="1" si="43"/>
        <v>0</v>
      </c>
      <c r="AE44" s="318">
        <f t="shared" ca="1" si="43"/>
        <v>0</v>
      </c>
      <c r="AF44" s="347">
        <f t="shared" ca="1" si="43"/>
        <v>0</v>
      </c>
      <c r="AG44" s="4"/>
      <c r="AH44" s="3" t="s">
        <v>217</v>
      </c>
      <c r="AN44" s="305"/>
    </row>
    <row r="45" spans="2:68" ht="11.25" customHeight="1">
      <c r="B45" s="104" t="s">
        <v>293</v>
      </c>
      <c r="C45" s="49"/>
      <c r="D45" s="5"/>
      <c r="E45" s="363" t="str">
        <f t="shared" si="41"/>
        <v>매입가 x</v>
      </c>
      <c r="F45" s="361">
        <v>0</v>
      </c>
      <c r="G45" s="359">
        <f>F45*G$39</f>
        <v>0</v>
      </c>
      <c r="H45" s="134">
        <f t="shared" ref="H45:H49" si="44">G45*$H$9/10^3</f>
        <v>0</v>
      </c>
      <c r="J45" s="28" t="s">
        <v>294</v>
      </c>
      <c r="K45" s="5"/>
      <c r="L45" s="5"/>
      <c r="M45" s="13" t="s">
        <v>273</v>
      </c>
      <c r="N45" s="321">
        <v>1.4999999999999999E-2</v>
      </c>
      <c r="O45" s="133">
        <f>N45*$N$28</f>
        <v>125045.39144999998</v>
      </c>
      <c r="P45" s="134">
        <f>O45*$H$9/10^3</f>
        <v>162559.00888499996</v>
      </c>
      <c r="R45" s="316" t="str">
        <f>'CF(M)'!C190</f>
        <v>자본금 반환</v>
      </c>
      <c r="S45" s="317">
        <f>'CF(M)'!A190</f>
        <v>190</v>
      </c>
      <c r="T45" s="317" t="str">
        <f t="shared" si="38"/>
        <v>'CF(M)'!190:190</v>
      </c>
      <c r="U45" s="318">
        <f t="shared" ca="1" si="39"/>
        <v>-92315430.25</v>
      </c>
      <c r="V45" s="318">
        <f t="shared" ca="1" si="43"/>
        <v>0</v>
      </c>
      <c r="W45" s="318">
        <f t="shared" ca="1" si="43"/>
        <v>0</v>
      </c>
      <c r="X45" s="318">
        <f t="shared" ca="1" si="43"/>
        <v>0</v>
      </c>
      <c r="Y45" s="318">
        <f t="shared" ca="1" si="43"/>
        <v>0</v>
      </c>
      <c r="Z45" s="318">
        <f t="shared" ca="1" si="43"/>
        <v>0</v>
      </c>
      <c r="AA45" s="318">
        <f t="shared" ca="1" si="43"/>
        <v>-92315430.25</v>
      </c>
      <c r="AB45" s="318">
        <f t="shared" ca="1" si="43"/>
        <v>0</v>
      </c>
      <c r="AC45" s="318">
        <f t="shared" ca="1" si="43"/>
        <v>0</v>
      </c>
      <c r="AD45" s="318">
        <f t="shared" ca="1" si="43"/>
        <v>0</v>
      </c>
      <c r="AE45" s="318">
        <f t="shared" ca="1" si="43"/>
        <v>0</v>
      </c>
      <c r="AF45" s="347">
        <f t="shared" ca="1" si="43"/>
        <v>0</v>
      </c>
      <c r="AG45" s="4"/>
      <c r="AH45" s="10" t="s">
        <v>218</v>
      </c>
      <c r="AI45" s="10" t="s">
        <v>219</v>
      </c>
      <c r="AJ45" s="10" t="s">
        <v>220</v>
      </c>
      <c r="AK45" s="10" t="s">
        <v>221</v>
      </c>
      <c r="AL45" s="10" t="s">
        <v>222</v>
      </c>
      <c r="AN45" s="305"/>
    </row>
    <row r="46" spans="2:68" ht="11.25" customHeight="1">
      <c r="B46" s="383" t="s">
        <v>277</v>
      </c>
      <c r="C46" s="5"/>
      <c r="D46" s="5"/>
      <c r="E46" s="13" t="str">
        <f>B52&amp;" x"</f>
        <v>담보차입금 x</v>
      </c>
      <c r="F46" s="362">
        <v>0.01</v>
      </c>
      <c r="G46" s="359">
        <f>F46*G52</f>
        <v>1110000</v>
      </c>
      <c r="H46" s="134">
        <f t="shared" si="44"/>
        <v>1443000</v>
      </c>
      <c r="J46" s="28" t="s">
        <v>295</v>
      </c>
      <c r="K46" s="5"/>
      <c r="L46" s="5"/>
      <c r="M46" s="13" t="s">
        <v>273</v>
      </c>
      <c r="N46" s="126">
        <v>0.02</v>
      </c>
      <c r="O46" s="133">
        <f>N46*$N$28</f>
        <v>166727.18859999996</v>
      </c>
      <c r="P46" s="134">
        <f>O46*$H$9/10^3</f>
        <v>216745.34517999995</v>
      </c>
      <c r="R46" s="316" t="str">
        <f>'CF(M)'!C191</f>
        <v>운영배당 지급</v>
      </c>
      <c r="S46" s="317">
        <f>'CF(M)'!A191</f>
        <v>191</v>
      </c>
      <c r="T46" s="317" t="str">
        <f t="shared" si="38"/>
        <v>'CF(M)'!191:191</v>
      </c>
      <c r="U46" s="318">
        <f t="shared" ca="1" si="39"/>
        <v>-36729563.643409029</v>
      </c>
      <c r="V46" s="318">
        <f t="shared" ca="1" si="43"/>
        <v>0</v>
      </c>
      <c r="W46" s="318">
        <f t="shared" ca="1" si="43"/>
        <v>-7102453.1731981635</v>
      </c>
      <c r="X46" s="318">
        <f t="shared" ca="1" si="43"/>
        <v>-7222139.7692219727</v>
      </c>
      <c r="Y46" s="318">
        <f t="shared" ca="1" si="43"/>
        <v>-7343655.8685521893</v>
      </c>
      <c r="Z46" s="318">
        <f t="shared" ca="1" si="43"/>
        <v>-7468029.0362188164</v>
      </c>
      <c r="AA46" s="318">
        <f t="shared" ca="1" si="43"/>
        <v>-7593285.7962178849</v>
      </c>
      <c r="AB46" s="318">
        <f t="shared" ca="1" si="43"/>
        <v>0</v>
      </c>
      <c r="AC46" s="318">
        <f t="shared" ca="1" si="43"/>
        <v>0</v>
      </c>
      <c r="AD46" s="318">
        <f t="shared" ca="1" si="43"/>
        <v>0</v>
      </c>
      <c r="AE46" s="318">
        <f t="shared" ca="1" si="43"/>
        <v>0</v>
      </c>
      <c r="AF46" s="347">
        <f t="shared" ca="1" si="43"/>
        <v>0</v>
      </c>
      <c r="AG46" s="4"/>
      <c r="AH46" s="295" t="s">
        <v>223</v>
      </c>
      <c r="AI46" s="296">
        <v>1</v>
      </c>
      <c r="AJ46" s="297">
        <v>7.3999999999999996E-2</v>
      </c>
      <c r="AK46" s="297">
        <v>8.2299999999999998E-2</v>
      </c>
      <c r="AL46" s="237">
        <f>AK46-AJ46</f>
        <v>8.3000000000000018E-3</v>
      </c>
      <c r="AN46" s="305"/>
    </row>
    <row r="47" spans="2:68" ht="11.25" customHeight="1">
      <c r="B47" s="104" t="s">
        <v>278</v>
      </c>
      <c r="C47" s="5"/>
      <c r="D47" s="5"/>
      <c r="E47" s="363" t="str">
        <f>E43</f>
        <v>매입가 x</v>
      </c>
      <c r="F47" s="361">
        <v>2.0000000000000001E-4</v>
      </c>
      <c r="G47" s="359">
        <f>F47*G$39</f>
        <v>37000</v>
      </c>
      <c r="H47" s="134">
        <f t="shared" si="44"/>
        <v>48100</v>
      </c>
      <c r="J47" s="28" t="s">
        <v>296</v>
      </c>
      <c r="K47" s="5"/>
      <c r="L47" s="5"/>
      <c r="M47" s="13"/>
      <c r="N47" s="126"/>
      <c r="O47" s="139">
        <v>25000</v>
      </c>
      <c r="P47" s="134">
        <f>O47*$H$9/10^3</f>
        <v>32500</v>
      </c>
      <c r="R47" s="323" t="str">
        <f>'CF(M)'!C192</f>
        <v>청산배당 지급</v>
      </c>
      <c r="S47" s="324">
        <f>'CF(M)'!A192</f>
        <v>192</v>
      </c>
      <c r="T47" s="324" t="str">
        <f t="shared" si="38"/>
        <v>'CF(M)'!192:192</v>
      </c>
      <c r="U47" s="325">
        <f t="shared" ca="1" si="39"/>
        <v>-7769763.0158104729</v>
      </c>
      <c r="V47" s="325">
        <f t="shared" ca="1" si="43"/>
        <v>0</v>
      </c>
      <c r="W47" s="325">
        <f t="shared" ca="1" si="43"/>
        <v>0</v>
      </c>
      <c r="X47" s="325">
        <f t="shared" ca="1" si="43"/>
        <v>0</v>
      </c>
      <c r="Y47" s="325">
        <f t="shared" ca="1" si="43"/>
        <v>0</v>
      </c>
      <c r="Z47" s="325">
        <f t="shared" ca="1" si="43"/>
        <v>0</v>
      </c>
      <c r="AA47" s="325">
        <f t="shared" ca="1" si="43"/>
        <v>-7769763.0158104729</v>
      </c>
      <c r="AB47" s="325">
        <f t="shared" ca="1" si="43"/>
        <v>0</v>
      </c>
      <c r="AC47" s="325">
        <f t="shared" ca="1" si="43"/>
        <v>0</v>
      </c>
      <c r="AD47" s="325">
        <f t="shared" ca="1" si="43"/>
        <v>0</v>
      </c>
      <c r="AE47" s="325">
        <f t="shared" ca="1" si="43"/>
        <v>0</v>
      </c>
      <c r="AF47" s="348">
        <f t="shared" ca="1" si="43"/>
        <v>0</v>
      </c>
      <c r="AG47" s="4"/>
      <c r="AH47" s="298" t="s">
        <v>224</v>
      </c>
      <c r="AI47" s="299">
        <v>0.7</v>
      </c>
      <c r="AJ47" s="124">
        <f>AJ46*$AI47</f>
        <v>5.1799999999999992E-2</v>
      </c>
      <c r="AK47" s="124">
        <v>5.9400000000000001E-2</v>
      </c>
      <c r="AL47" s="196">
        <f>AK47-AJ47</f>
        <v>7.6000000000000095E-3</v>
      </c>
      <c r="AN47" s="305"/>
    </row>
    <row r="48" spans="2:68" ht="11.25" customHeight="1">
      <c r="B48" s="104" t="s">
        <v>286</v>
      </c>
      <c r="C48" s="5"/>
      <c r="D48" s="5"/>
      <c r="E48" s="13"/>
      <c r="F48" s="321"/>
      <c r="G48" s="138">
        <v>0</v>
      </c>
      <c r="H48" s="134">
        <f t="shared" si="44"/>
        <v>0</v>
      </c>
      <c r="J48" s="8" t="str">
        <f>B58</f>
        <v>2. HoldCo</v>
      </c>
      <c r="K48" s="5"/>
      <c r="L48" s="5"/>
      <c r="M48" s="5"/>
      <c r="N48" s="5"/>
      <c r="O48" s="133"/>
      <c r="P48" s="134"/>
      <c r="R48" s="326" t="str">
        <f>'CF(M)'!C193</f>
        <v>현금의 변동</v>
      </c>
      <c r="S48" s="327">
        <f>'CF(M)'!A193</f>
        <v>193</v>
      </c>
      <c r="T48" s="327" t="str">
        <f t="shared" si="38"/>
        <v>'CF(M)'!193:193</v>
      </c>
      <c r="U48" s="328">
        <f t="shared" ca="1" si="39"/>
        <v>0</v>
      </c>
      <c r="V48" s="328">
        <f t="shared" ref="V48:AF48" ca="1" si="45">V26+V36+V43</f>
        <v>0</v>
      </c>
      <c r="W48" s="328">
        <f t="shared" ca="1" si="45"/>
        <v>0</v>
      </c>
      <c r="X48" s="328">
        <f t="shared" ca="1" si="45"/>
        <v>0</v>
      </c>
      <c r="Y48" s="328">
        <f t="shared" ca="1" si="45"/>
        <v>0</v>
      </c>
      <c r="Z48" s="328">
        <f t="shared" ca="1" si="45"/>
        <v>0</v>
      </c>
      <c r="AA48" s="328">
        <f t="shared" ca="1" si="45"/>
        <v>0</v>
      </c>
      <c r="AB48" s="328">
        <f t="shared" ca="1" si="45"/>
        <v>0</v>
      </c>
      <c r="AC48" s="328">
        <f t="shared" ca="1" si="45"/>
        <v>0</v>
      </c>
      <c r="AD48" s="328">
        <f t="shared" ca="1" si="45"/>
        <v>0</v>
      </c>
      <c r="AE48" s="328">
        <f t="shared" ca="1" si="45"/>
        <v>0</v>
      </c>
      <c r="AF48" s="349">
        <f t="shared" ca="1" si="45"/>
        <v>0</v>
      </c>
      <c r="AG48" s="4"/>
      <c r="AN48" s="305"/>
    </row>
    <row r="49" spans="1:40" ht="11.25" customHeight="1">
      <c r="B49" s="104" t="s">
        <v>287</v>
      </c>
      <c r="C49" s="49"/>
      <c r="D49" s="5"/>
      <c r="E49" s="13"/>
      <c r="F49" s="321"/>
      <c r="G49" s="138">
        <v>0</v>
      </c>
      <c r="H49" s="134">
        <f t="shared" si="44"/>
        <v>0</v>
      </c>
      <c r="J49" s="28" t="s">
        <v>301</v>
      </c>
      <c r="K49" s="5"/>
      <c r="L49" s="5"/>
      <c r="M49" s="13"/>
      <c r="N49" s="329"/>
      <c r="O49" s="139">
        <v>45000</v>
      </c>
      <c r="P49" s="134">
        <f>O49*$H$9/10^3</f>
        <v>58500</v>
      </c>
      <c r="R49" s="326" t="str">
        <f>'CF(M)'!C194</f>
        <v>기초의 현금</v>
      </c>
      <c r="S49" s="327">
        <f>'CF(M)'!A194</f>
        <v>194</v>
      </c>
      <c r="T49" s="327" t="str">
        <f t="shared" si="38"/>
        <v>'CF(M)'!194:194</v>
      </c>
      <c r="U49" s="328">
        <f>V49</f>
        <v>0</v>
      </c>
      <c r="V49" s="328">
        <v>0</v>
      </c>
      <c r="W49" s="328">
        <f t="shared" ref="W49:AF49" ca="1" si="46">V50</f>
        <v>0</v>
      </c>
      <c r="X49" s="328">
        <f t="shared" ca="1" si="46"/>
        <v>0</v>
      </c>
      <c r="Y49" s="328">
        <f t="shared" ca="1" si="46"/>
        <v>0</v>
      </c>
      <c r="Z49" s="328">
        <f t="shared" ca="1" si="46"/>
        <v>0</v>
      </c>
      <c r="AA49" s="328">
        <f t="shared" ca="1" si="46"/>
        <v>0</v>
      </c>
      <c r="AB49" s="328">
        <f t="shared" ca="1" si="46"/>
        <v>0</v>
      </c>
      <c r="AC49" s="328">
        <f t="shared" ca="1" si="46"/>
        <v>0</v>
      </c>
      <c r="AD49" s="328">
        <f t="shared" ca="1" si="46"/>
        <v>0</v>
      </c>
      <c r="AE49" s="328">
        <f t="shared" ca="1" si="46"/>
        <v>0</v>
      </c>
      <c r="AF49" s="349">
        <f t="shared" ca="1" si="46"/>
        <v>0</v>
      </c>
      <c r="AG49" s="4"/>
      <c r="AN49" s="305"/>
    </row>
    <row r="50" spans="1:40" ht="11.25" customHeight="1">
      <c r="B50" s="28" t="s">
        <v>288</v>
      </c>
      <c r="C50" s="15"/>
      <c r="D50" s="15"/>
      <c r="E50" s="278"/>
      <c r="F50" s="279"/>
      <c r="G50" s="142">
        <v>0</v>
      </c>
      <c r="H50" s="136">
        <f>G50*$H$9/10^3</f>
        <v>0</v>
      </c>
      <c r="J50" s="8" t="str">
        <f>B70</f>
        <v>3. K-REF</v>
      </c>
      <c r="K50" s="5"/>
      <c r="L50" s="5"/>
      <c r="M50" s="5"/>
      <c r="N50" s="5"/>
      <c r="O50" s="133"/>
      <c r="P50" s="134"/>
      <c r="R50" s="313" t="str">
        <f>'CF(M)'!C195</f>
        <v>기말의 현금</v>
      </c>
      <c r="S50" s="314">
        <f>'CF(M)'!A195</f>
        <v>195</v>
      </c>
      <c r="T50" s="314" t="str">
        <f t="shared" si="38"/>
        <v>'CF(M)'!195:195</v>
      </c>
      <c r="U50" s="315">
        <f ca="1">AF50</f>
        <v>0</v>
      </c>
      <c r="V50" s="315">
        <f t="shared" ref="V50:AF50" ca="1" si="47">SUM(V48:V49)</f>
        <v>0</v>
      </c>
      <c r="W50" s="315">
        <f t="shared" ca="1" si="47"/>
        <v>0</v>
      </c>
      <c r="X50" s="315">
        <f t="shared" ca="1" si="47"/>
        <v>0</v>
      </c>
      <c r="Y50" s="315">
        <f t="shared" ca="1" si="47"/>
        <v>0</v>
      </c>
      <c r="Z50" s="315">
        <f t="shared" ca="1" si="47"/>
        <v>0</v>
      </c>
      <c r="AA50" s="315">
        <f t="shared" ca="1" si="47"/>
        <v>0</v>
      </c>
      <c r="AB50" s="315">
        <f t="shared" ca="1" si="47"/>
        <v>0</v>
      </c>
      <c r="AC50" s="315">
        <f t="shared" ca="1" si="47"/>
        <v>0</v>
      </c>
      <c r="AD50" s="315">
        <f t="shared" ca="1" si="47"/>
        <v>0</v>
      </c>
      <c r="AE50" s="315">
        <f t="shared" ca="1" si="47"/>
        <v>0</v>
      </c>
      <c r="AF50" s="346">
        <f t="shared" ca="1" si="47"/>
        <v>0</v>
      </c>
      <c r="AG50" s="4"/>
      <c r="AN50" s="305"/>
    </row>
    <row r="51" spans="1:40" ht="11.25" customHeight="1">
      <c r="B51" s="39" t="s">
        <v>44</v>
      </c>
      <c r="C51" s="9"/>
      <c r="D51" s="9"/>
      <c r="E51" s="9"/>
      <c r="F51" s="9"/>
      <c r="G51" s="140">
        <f>SUM(G39,G40,G41,G50)</f>
        <v>200965500</v>
      </c>
      <c r="H51" s="141">
        <f>G51*$H$9/10^3</f>
        <v>261255150</v>
      </c>
      <c r="J51" s="28" t="s">
        <v>298</v>
      </c>
      <c r="K51" s="5"/>
      <c r="L51" s="5"/>
      <c r="M51" s="13" t="s">
        <v>66</v>
      </c>
      <c r="N51" s="329">
        <v>3.0000000000000001E-3</v>
      </c>
      <c r="O51" s="133">
        <f>N51*$G$83</f>
        <v>276946.29074999999</v>
      </c>
      <c r="P51" s="134">
        <f>O51*$H$9/10^3</f>
        <v>360030.17797499994</v>
      </c>
      <c r="R51" s="200" t="s">
        <v>154</v>
      </c>
      <c r="S51" s="22"/>
      <c r="T51" s="22"/>
      <c r="U51" s="352">
        <f ca="1">SUM(W51:AF51)/($H$6/12)</f>
        <v>7.9574050717071826E-2</v>
      </c>
      <c r="V51" s="22"/>
      <c r="W51" s="352">
        <f t="shared" ref="W51:AF51" ca="1" si="48">-W46/$U$44</f>
        <v>7.6936793274580043E-2</v>
      </c>
      <c r="X51" s="352">
        <f t="shared" ca="1" si="48"/>
        <v>7.8233289382540386E-2</v>
      </c>
      <c r="Y51" s="352">
        <f t="shared" ca="1" si="48"/>
        <v>7.9549603448359485E-2</v>
      </c>
      <c r="Z51" s="352">
        <f t="shared" ca="1" si="48"/>
        <v>8.0896866493441022E-2</v>
      </c>
      <c r="AA51" s="352">
        <f t="shared" ca="1" si="48"/>
        <v>8.2253700986438125E-2</v>
      </c>
      <c r="AB51" s="244">
        <f t="shared" ca="1" si="48"/>
        <v>0</v>
      </c>
      <c r="AC51" s="244">
        <f t="shared" ca="1" si="48"/>
        <v>0</v>
      </c>
      <c r="AD51" s="244">
        <f t="shared" ca="1" si="48"/>
        <v>0</v>
      </c>
      <c r="AE51" s="244">
        <f t="shared" ca="1" si="48"/>
        <v>0</v>
      </c>
      <c r="AF51" s="350">
        <f t="shared" ca="1" si="48"/>
        <v>0</v>
      </c>
      <c r="AG51" s="4"/>
      <c r="AN51" s="305"/>
    </row>
    <row r="52" spans="1:40" ht="11.25" customHeight="1">
      <c r="B52" s="28" t="s">
        <v>252</v>
      </c>
      <c r="C52" s="13" t="s">
        <v>139</v>
      </c>
      <c r="D52" s="126">
        <v>8.9999999999999993E-3</v>
      </c>
      <c r="E52" s="13" t="s">
        <v>48</v>
      </c>
      <c r="F52" s="321">
        <v>0.6</v>
      </c>
      <c r="G52" s="133">
        <f>F52*G39</f>
        <v>111000000</v>
      </c>
      <c r="H52" s="134">
        <f>G52*$H$9/10^3</f>
        <v>144300000</v>
      </c>
      <c r="J52" s="28" t="s">
        <v>299</v>
      </c>
      <c r="K52" s="5"/>
      <c r="L52" s="5"/>
      <c r="M52" s="13" t="s">
        <v>66</v>
      </c>
      <c r="N52" s="329">
        <v>4.0000000000000002E-4</v>
      </c>
      <c r="O52" s="133">
        <f>N52*$G$83</f>
        <v>36926.172100000003</v>
      </c>
      <c r="P52" s="134">
        <f>O52*$H$9/10^3</f>
        <v>48004.023730000001</v>
      </c>
      <c r="R52" s="20"/>
      <c r="S52" s="5"/>
      <c r="T52" s="5"/>
      <c r="U52" s="5"/>
      <c r="V52" s="5"/>
      <c r="W52" s="5"/>
      <c r="X52" s="5"/>
      <c r="Y52" s="5"/>
      <c r="Z52" s="5"/>
      <c r="AA52" s="5"/>
      <c r="AB52" s="16"/>
      <c r="AC52" s="16"/>
      <c r="AD52" s="16"/>
      <c r="AE52" s="16"/>
      <c r="AF52" s="345"/>
      <c r="AG52" s="4"/>
      <c r="AN52" s="305"/>
    </row>
    <row r="53" spans="1:40" ht="11.25" customHeight="1">
      <c r="B53" s="28" t="s">
        <v>256</v>
      </c>
      <c r="C53" s="13" t="s">
        <v>139</v>
      </c>
      <c r="D53" s="126">
        <v>0.06</v>
      </c>
      <c r="E53" s="13" t="s">
        <v>175</v>
      </c>
      <c r="F53" s="126">
        <v>0.85</v>
      </c>
      <c r="G53" s="133">
        <f>(G55-G52)*F53</f>
        <v>76470675</v>
      </c>
      <c r="H53" s="134">
        <f>G53*$H$9/10^3</f>
        <v>99411877.5</v>
      </c>
      <c r="J53" s="28" t="s">
        <v>300</v>
      </c>
      <c r="K53" s="5"/>
      <c r="L53" s="5"/>
      <c r="M53" s="13" t="s">
        <v>66</v>
      </c>
      <c r="N53" s="329">
        <v>1E-4</v>
      </c>
      <c r="O53" s="133">
        <f>N53*$G$83</f>
        <v>9231.5430250000009</v>
      </c>
      <c r="P53" s="134">
        <f>O53*$H$9/10^3</f>
        <v>12001.0059325</v>
      </c>
      <c r="R53" s="20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6"/>
      <c r="AG53" s="4"/>
      <c r="AN53" s="305"/>
    </row>
    <row r="54" spans="1:40" ht="11.25" customHeight="1">
      <c r="B54" s="28" t="s">
        <v>257</v>
      </c>
      <c r="C54" s="5"/>
      <c r="D54" s="5"/>
      <c r="E54" s="5"/>
      <c r="F54" s="5"/>
      <c r="G54" s="133">
        <f>G55-G52-G53</f>
        <v>13494825</v>
      </c>
      <c r="H54" s="134">
        <f t="shared" ref="H54" si="49">G54*$H$9/10^3</f>
        <v>17543272.5</v>
      </c>
      <c r="J54" s="28" t="s">
        <v>293</v>
      </c>
      <c r="K54" s="5"/>
      <c r="L54" s="5"/>
      <c r="M54" s="13"/>
      <c r="N54" s="329"/>
      <c r="O54" s="139">
        <v>0</v>
      </c>
      <c r="P54" s="134">
        <f>O54*$H$9/10^3</f>
        <v>0</v>
      </c>
      <c r="R54" s="20"/>
      <c r="S54" s="5"/>
      <c r="T54" s="5"/>
      <c r="U54" s="5"/>
      <c r="V54" s="5"/>
      <c r="W54" s="5"/>
      <c r="X54" s="5"/>
      <c r="Y54" s="5"/>
      <c r="Z54" s="5"/>
      <c r="AA54" s="5"/>
      <c r="AB54" s="16"/>
      <c r="AC54" s="16"/>
      <c r="AD54" s="16"/>
      <c r="AE54" s="16"/>
      <c r="AF54" s="345"/>
      <c r="AG54" s="4"/>
      <c r="AN54" s="305"/>
    </row>
    <row r="55" spans="1:40" ht="11.25" customHeight="1">
      <c r="B55" s="39" t="s">
        <v>45</v>
      </c>
      <c r="C55" s="9"/>
      <c r="D55" s="9"/>
      <c r="E55" s="9"/>
      <c r="F55" s="9"/>
      <c r="G55" s="140">
        <f>G51</f>
        <v>200965500</v>
      </c>
      <c r="H55" s="141">
        <f>G55*$H$9/10^3</f>
        <v>261255150</v>
      </c>
      <c r="J55" s="4"/>
      <c r="K55" s="5"/>
      <c r="L55" s="5"/>
      <c r="M55" s="5"/>
      <c r="N55" s="5"/>
      <c r="O55" s="5"/>
      <c r="P55" s="6"/>
      <c r="R55" s="4"/>
      <c r="S55" s="5"/>
      <c r="T55" s="5"/>
      <c r="U55" s="5"/>
      <c r="V55" s="5"/>
      <c r="W55" s="5"/>
      <c r="X55" s="5"/>
      <c r="Y55" s="5"/>
      <c r="Z55" s="16"/>
      <c r="AA55" s="16"/>
      <c r="AB55" s="16"/>
      <c r="AC55" s="16"/>
      <c r="AD55" s="16"/>
      <c r="AE55" s="16"/>
      <c r="AF55" s="345"/>
      <c r="AG55" s="4"/>
      <c r="AN55" s="305"/>
    </row>
    <row r="56" spans="1:40" ht="11.25" customHeight="1">
      <c r="B56" s="4"/>
      <c r="C56" s="5"/>
      <c r="D56" s="5"/>
      <c r="E56" s="5"/>
      <c r="F56" s="5"/>
      <c r="G56" s="133"/>
      <c r="H56" s="134"/>
      <c r="J56" s="4"/>
      <c r="K56" s="5"/>
      <c r="L56" s="5"/>
      <c r="M56" s="5"/>
      <c r="N56" s="5"/>
      <c r="O56" s="5"/>
      <c r="P56" s="6"/>
      <c r="R56" s="20"/>
      <c r="S56" s="5"/>
      <c r="T56" s="5"/>
      <c r="U56" s="5"/>
      <c r="V56" s="5"/>
      <c r="W56" s="5"/>
      <c r="X56" s="5"/>
      <c r="Y56" s="5"/>
      <c r="Z56" s="5"/>
      <c r="AA56" s="5"/>
      <c r="AB56" s="16"/>
      <c r="AC56" s="16"/>
      <c r="AD56" s="16"/>
      <c r="AE56" s="16"/>
      <c r="AF56" s="345"/>
      <c r="AG56" s="4"/>
      <c r="AN56" s="305"/>
    </row>
    <row r="57" spans="1:40" ht="11.25" customHeight="1">
      <c r="B57" s="4"/>
      <c r="C57" s="5"/>
      <c r="D57" s="5"/>
      <c r="E57" s="5"/>
      <c r="F57" s="5"/>
      <c r="G57" s="133"/>
      <c r="H57" s="134"/>
      <c r="J57" s="75" t="s">
        <v>83</v>
      </c>
      <c r="K57" s="76"/>
      <c r="L57" s="76"/>
      <c r="M57" s="80"/>
      <c r="N57" s="80"/>
      <c r="O57" s="77"/>
      <c r="P57" s="78"/>
      <c r="R57" s="20"/>
      <c r="S57" s="16"/>
      <c r="T57" s="16"/>
      <c r="U57" s="5"/>
      <c r="V57" s="5"/>
      <c r="W57" s="5"/>
      <c r="X57" s="5"/>
      <c r="Y57" s="5"/>
      <c r="Z57" s="5"/>
      <c r="AA57" s="5"/>
      <c r="AB57" s="16"/>
      <c r="AC57" s="16"/>
      <c r="AD57" s="16"/>
      <c r="AE57" s="16"/>
      <c r="AF57" s="345"/>
      <c r="AG57" s="4"/>
      <c r="AN57" s="305"/>
    </row>
    <row r="58" spans="1:40" ht="11.25" customHeight="1">
      <c r="B58" s="8" t="s">
        <v>174</v>
      </c>
      <c r="C58" s="5"/>
      <c r="D58" s="5"/>
      <c r="E58" s="5"/>
      <c r="F58" s="5"/>
      <c r="G58" s="133"/>
      <c r="H58" s="134"/>
      <c r="J58" s="38"/>
      <c r="K58" s="16"/>
      <c r="L58" s="16"/>
      <c r="M58" s="5"/>
      <c r="N58" s="5"/>
      <c r="O58" s="5"/>
      <c r="P58" s="6"/>
      <c r="R58" s="20"/>
      <c r="S58" s="16"/>
      <c r="T58" s="16"/>
      <c r="U58" s="5"/>
      <c r="V58" s="5"/>
      <c r="W58" s="5"/>
      <c r="X58" s="5"/>
      <c r="Y58" s="5"/>
      <c r="Z58" s="5"/>
      <c r="AA58" s="5"/>
      <c r="AB58" s="16"/>
      <c r="AC58" s="16"/>
      <c r="AD58" s="16"/>
      <c r="AE58" s="16"/>
      <c r="AF58" s="345"/>
      <c r="AG58" s="4"/>
      <c r="AN58" s="305"/>
    </row>
    <row r="59" spans="1:40" ht="11.25" customHeight="1">
      <c r="B59" s="242" t="s">
        <v>130</v>
      </c>
      <c r="C59" s="9"/>
      <c r="D59" s="9"/>
      <c r="E59" s="9"/>
      <c r="F59" s="10"/>
      <c r="G59" s="355" t="s">
        <v>239</v>
      </c>
      <c r="H59" s="356" t="s">
        <v>14</v>
      </c>
      <c r="J59" s="242" t="s">
        <v>130</v>
      </c>
      <c r="K59" s="10"/>
      <c r="L59" s="9"/>
      <c r="M59" s="322"/>
      <c r="N59" s="322"/>
      <c r="O59" s="322" t="str">
        <f>O43</f>
        <v>EUR(€)</v>
      </c>
      <c r="P59" s="11" t="str">
        <f>P43</f>
        <v>KRW(\000)</v>
      </c>
      <c r="R59" s="20"/>
      <c r="S59" s="16"/>
      <c r="T59" s="16"/>
      <c r="U59" s="5"/>
      <c r="V59" s="5"/>
      <c r="W59" s="5"/>
      <c r="X59" s="5"/>
      <c r="Y59" s="5"/>
      <c r="Z59" s="5"/>
      <c r="AA59" s="5"/>
      <c r="AB59" s="16"/>
      <c r="AC59" s="16"/>
      <c r="AD59" s="16"/>
      <c r="AE59" s="16"/>
      <c r="AF59" s="345"/>
      <c r="AG59" s="4"/>
      <c r="AN59" s="305"/>
    </row>
    <row r="60" spans="1:40" ht="11.25" customHeight="1">
      <c r="B60" s="28" t="str">
        <f>B54&amp;" (PropCo)"</f>
        <v>자본금 (PropCo)</v>
      </c>
      <c r="C60" s="5"/>
      <c r="D60" s="5"/>
      <c r="E60" s="5"/>
      <c r="F60" s="5"/>
      <c r="G60" s="133">
        <f>G54</f>
        <v>13494825</v>
      </c>
      <c r="H60" s="134">
        <f t="shared" ref="H60:H65" si="50">G60*$H$9/10^3</f>
        <v>17543272.5</v>
      </c>
      <c r="J60" s="104" t="s">
        <v>84</v>
      </c>
      <c r="K60" s="5"/>
      <c r="L60" s="123">
        <f>H6/12+1</f>
        <v>6</v>
      </c>
      <c r="M60" s="5"/>
      <c r="N60" s="5"/>
      <c r="O60" s="133">
        <f>'CF(M)'!G22</f>
        <v>8980626.6645696592</v>
      </c>
      <c r="P60" s="134">
        <f>O60*$H$9/10^3</f>
        <v>11674814.663940558</v>
      </c>
      <c r="R60" s="20"/>
      <c r="S60" s="16"/>
      <c r="T60" s="16"/>
      <c r="U60" s="5"/>
      <c r="V60" s="5"/>
      <c r="W60" s="5"/>
      <c r="X60" s="5"/>
      <c r="Y60" s="5"/>
      <c r="Z60" s="5"/>
      <c r="AA60" s="5"/>
      <c r="AB60" s="16"/>
      <c r="AC60" s="16"/>
      <c r="AD60" s="16"/>
      <c r="AE60" s="16"/>
      <c r="AF60" s="345"/>
      <c r="AG60" s="4"/>
      <c r="AN60" s="305"/>
    </row>
    <row r="61" spans="1:40" ht="11.25" customHeight="1">
      <c r="B61" s="28" t="s">
        <v>201</v>
      </c>
      <c r="C61" s="13"/>
      <c r="D61" s="13"/>
      <c r="E61" s="13"/>
      <c r="F61" s="35"/>
      <c r="G61" s="137">
        <f>SUM(G62:G63)</f>
        <v>30000</v>
      </c>
      <c r="H61" s="134">
        <f t="shared" si="50"/>
        <v>39000</v>
      </c>
      <c r="J61" s="129" t="s">
        <v>85</v>
      </c>
      <c r="K61" s="15"/>
      <c r="L61" s="15"/>
      <c r="M61" s="15"/>
      <c r="N61" s="15"/>
      <c r="O61" s="124">
        <v>4.1399999999999999E-2</v>
      </c>
      <c r="P61" s="125"/>
      <c r="R61" s="20"/>
      <c r="S61" s="16"/>
      <c r="T61" s="16"/>
      <c r="U61" s="5"/>
      <c r="V61" s="5"/>
      <c r="W61" s="5"/>
      <c r="X61" s="5"/>
      <c r="Y61" s="5"/>
      <c r="Z61" s="5"/>
      <c r="AA61" s="5"/>
      <c r="AB61" s="16"/>
      <c r="AC61" s="16"/>
      <c r="AD61" s="16"/>
      <c r="AE61" s="16"/>
      <c r="AF61" s="345"/>
      <c r="AG61" s="4"/>
      <c r="AN61" s="305"/>
    </row>
    <row r="62" spans="1:40" ht="11.25" customHeight="1">
      <c r="B62" s="104" t="s">
        <v>291</v>
      </c>
      <c r="C62" s="5"/>
      <c r="D62" s="13"/>
      <c r="E62" s="13"/>
      <c r="F62" s="321"/>
      <c r="G62" s="139">
        <v>30000</v>
      </c>
      <c r="H62" s="134">
        <f t="shared" si="50"/>
        <v>39000</v>
      </c>
      <c r="J62" s="28" t="s">
        <v>89</v>
      </c>
      <c r="K62" s="5"/>
      <c r="L62" s="5"/>
      <c r="M62" s="5"/>
      <c r="N62" s="5"/>
      <c r="O62" s="133">
        <f>O60/O61</f>
        <v>216923349.38574055</v>
      </c>
      <c r="P62" s="134">
        <f>O62*$H$9/10^3</f>
        <v>282000354.20146269</v>
      </c>
      <c r="R62" s="20"/>
      <c r="S62" s="16"/>
      <c r="T62" s="16"/>
      <c r="U62" s="5"/>
      <c r="V62" s="5"/>
      <c r="W62" s="5"/>
      <c r="X62" s="5"/>
      <c r="Y62" s="5"/>
      <c r="Z62" s="5"/>
      <c r="AA62" s="5"/>
      <c r="AB62" s="16"/>
      <c r="AC62" s="16"/>
      <c r="AD62" s="16"/>
      <c r="AE62" s="16"/>
      <c r="AF62" s="345"/>
      <c r="AG62" s="4"/>
      <c r="AN62" s="305"/>
    </row>
    <row r="63" spans="1:40" ht="11.25" customHeight="1">
      <c r="A63" s="37"/>
      <c r="B63" s="104" t="s">
        <v>285</v>
      </c>
      <c r="C63" s="49"/>
      <c r="D63" s="13"/>
      <c r="E63" s="321"/>
      <c r="F63" s="330"/>
      <c r="G63" s="138">
        <v>0</v>
      </c>
      <c r="H63" s="134">
        <f t="shared" si="50"/>
        <v>0</v>
      </c>
      <c r="J63" s="28" t="s">
        <v>162</v>
      </c>
      <c r="K63" s="5"/>
      <c r="L63" s="5"/>
      <c r="M63" s="5"/>
      <c r="N63" s="5"/>
      <c r="O63" s="133">
        <f>SUM(O64:O69)</f>
        <v>5838156.1199300718</v>
      </c>
      <c r="P63" s="134">
        <f>SUM(P64:P69)</f>
        <v>7589602.9559090938</v>
      </c>
      <c r="R63" s="20"/>
      <c r="S63" s="16"/>
      <c r="T63" s="16"/>
      <c r="U63" s="5"/>
      <c r="V63" s="5"/>
      <c r="W63" s="5"/>
      <c r="X63" s="5"/>
      <c r="Y63" s="5"/>
      <c r="Z63" s="5"/>
      <c r="AA63" s="5"/>
      <c r="AB63" s="16"/>
      <c r="AC63" s="16"/>
      <c r="AD63" s="16"/>
      <c r="AE63" s="16"/>
      <c r="AF63" s="345"/>
      <c r="AG63" s="4"/>
      <c r="AN63" s="305"/>
    </row>
    <row r="64" spans="1:40" ht="11.25" customHeight="1">
      <c r="B64" s="39" t="s">
        <v>44</v>
      </c>
      <c r="C64" s="9"/>
      <c r="D64" s="9"/>
      <c r="E64" s="9"/>
      <c r="F64" s="9"/>
      <c r="G64" s="140">
        <f t="shared" ref="G64" si="51">G60+G61</f>
        <v>13524825</v>
      </c>
      <c r="H64" s="141">
        <f t="shared" si="50"/>
        <v>17582272.5</v>
      </c>
      <c r="J64" s="104" t="s">
        <v>271</v>
      </c>
      <c r="K64" s="5"/>
      <c r="L64" s="5"/>
      <c r="M64" s="13"/>
      <c r="N64" s="126"/>
      <c r="O64" s="139">
        <v>0</v>
      </c>
      <c r="P64" s="134">
        <f t="shared" ref="P64:P67" si="52">O64*$H$9/10^3</f>
        <v>0</v>
      </c>
      <c r="R64" s="20"/>
      <c r="S64" s="16"/>
      <c r="T64" s="16"/>
      <c r="U64" s="5"/>
      <c r="V64" s="5"/>
      <c r="W64" s="5"/>
      <c r="X64" s="5"/>
      <c r="Y64" s="5"/>
      <c r="Z64" s="5"/>
      <c r="AA64" s="5"/>
      <c r="AB64" s="16"/>
      <c r="AC64" s="16"/>
      <c r="AD64" s="16"/>
      <c r="AE64" s="16"/>
      <c r="AF64" s="345"/>
      <c r="AG64" s="4"/>
      <c r="AN64" s="305"/>
    </row>
    <row r="65" spans="2:40" ht="11.25" customHeight="1">
      <c r="B65" s="28" t="s">
        <v>258</v>
      </c>
      <c r="C65" s="5"/>
      <c r="D65" s="5"/>
      <c r="E65" s="5"/>
      <c r="F65" s="225"/>
      <c r="G65" s="133">
        <f>G66</f>
        <v>13524825</v>
      </c>
      <c r="H65" s="134">
        <f t="shared" si="50"/>
        <v>17582272.5</v>
      </c>
      <c r="J65" s="104" t="s">
        <v>272</v>
      </c>
      <c r="K65" s="5"/>
      <c r="L65" s="5"/>
      <c r="M65" s="13" t="s">
        <v>156</v>
      </c>
      <c r="N65" s="126">
        <v>0.01</v>
      </c>
      <c r="O65" s="133">
        <f>N65*O$62</f>
        <v>2169233.4938574056</v>
      </c>
      <c r="P65" s="134">
        <f t="shared" si="52"/>
        <v>2820003.5420146273</v>
      </c>
      <c r="R65" s="20"/>
      <c r="S65" s="16"/>
      <c r="T65" s="16"/>
      <c r="U65" s="5"/>
      <c r="V65" s="5"/>
      <c r="W65" s="5"/>
      <c r="X65" s="5"/>
      <c r="Y65" s="5"/>
      <c r="Z65" s="5"/>
      <c r="AA65" s="5"/>
      <c r="AB65" s="16"/>
      <c r="AC65" s="16"/>
      <c r="AD65" s="16"/>
      <c r="AE65" s="16"/>
      <c r="AF65" s="345"/>
      <c r="AG65" s="4"/>
      <c r="AN65" s="305"/>
    </row>
    <row r="66" spans="2:40" ht="11.25" customHeight="1">
      <c r="B66" s="39" t="s">
        <v>45</v>
      </c>
      <c r="C66" s="9"/>
      <c r="D66" s="9"/>
      <c r="E66" s="9"/>
      <c r="F66" s="9"/>
      <c r="G66" s="140">
        <f>G64</f>
        <v>13524825</v>
      </c>
      <c r="H66" s="141">
        <f>G66*$H$9/10^3</f>
        <v>17582272.5</v>
      </c>
      <c r="J66" s="104" t="s">
        <v>205</v>
      </c>
      <c r="K66" s="5"/>
      <c r="L66" s="133">
        <f>P75</f>
        <v>13758615.891883135</v>
      </c>
      <c r="M66" s="13" t="s">
        <v>87</v>
      </c>
      <c r="N66" s="126">
        <v>0.15</v>
      </c>
      <c r="O66" s="133">
        <f>MAX(N66*L66,0)</f>
        <v>2063792.3837824701</v>
      </c>
      <c r="P66" s="134">
        <f t="shared" si="52"/>
        <v>2682930.0989172109</v>
      </c>
      <c r="R66" s="20"/>
      <c r="S66" s="16"/>
      <c r="T66" s="16"/>
      <c r="U66" s="5"/>
      <c r="V66" s="5"/>
      <c r="W66" s="5"/>
      <c r="X66" s="5"/>
      <c r="Y66" s="5"/>
      <c r="Z66" s="5"/>
      <c r="AA66" s="5"/>
      <c r="AB66" s="16"/>
      <c r="AC66" s="16"/>
      <c r="AD66" s="16"/>
      <c r="AE66" s="16"/>
      <c r="AF66" s="345"/>
      <c r="AG66" s="4"/>
      <c r="AN66" s="305"/>
    </row>
    <row r="67" spans="2:40" ht="11.25" customHeight="1">
      <c r="B67" s="4"/>
      <c r="C67" s="5"/>
      <c r="D67" s="5"/>
      <c r="E67" s="5"/>
      <c r="F67" s="5"/>
      <c r="G67" s="133"/>
      <c r="H67" s="134"/>
      <c r="J67" s="104" t="s">
        <v>204</v>
      </c>
      <c r="K67" s="5"/>
      <c r="L67" s="133">
        <f>L66</f>
        <v>13758615.891883135</v>
      </c>
      <c r="M67" s="13" t="s">
        <v>87</v>
      </c>
      <c r="N67" s="126">
        <v>0.14000000000000001</v>
      </c>
      <c r="O67" s="133">
        <f>-MAX(L67*N67,0)</f>
        <v>-1926206.2248636391</v>
      </c>
      <c r="P67" s="134">
        <f t="shared" si="52"/>
        <v>-2504068.0923227309</v>
      </c>
      <c r="R67" s="20"/>
      <c r="S67" s="16"/>
      <c r="T67" s="16"/>
      <c r="U67" s="5"/>
      <c r="V67" s="5"/>
      <c r="W67" s="5"/>
      <c r="X67" s="5"/>
      <c r="Y67" s="5"/>
      <c r="Z67" s="5"/>
      <c r="AA67" s="5"/>
      <c r="AB67" s="16"/>
      <c r="AC67" s="16"/>
      <c r="AD67" s="16"/>
      <c r="AE67" s="16"/>
      <c r="AF67" s="345"/>
      <c r="AG67" s="4"/>
      <c r="AN67" s="305"/>
    </row>
    <row r="68" spans="2:40" ht="11.25" customHeight="1">
      <c r="B68" s="4"/>
      <c r="C68" s="5"/>
      <c r="D68" s="5"/>
      <c r="E68" s="5"/>
      <c r="F68" s="5"/>
      <c r="G68" s="133"/>
      <c r="H68" s="134"/>
      <c r="J68" s="104" t="s">
        <v>304</v>
      </c>
      <c r="M68" s="13" t="s">
        <v>156</v>
      </c>
      <c r="N68" s="126">
        <v>0.01</v>
      </c>
      <c r="O68" s="133">
        <f>N68*O$62</f>
        <v>2169233.4938574056</v>
      </c>
      <c r="P68" s="134">
        <f t="shared" ref="P68" si="53">O68*$H$9/10^3</f>
        <v>2820003.5420146273</v>
      </c>
      <c r="R68" s="20"/>
      <c r="S68" s="16"/>
      <c r="T68" s="16"/>
      <c r="U68" s="5"/>
      <c r="V68" s="5"/>
      <c r="W68" s="5"/>
      <c r="X68" s="5"/>
      <c r="Y68" s="5"/>
      <c r="Z68" s="5"/>
      <c r="AA68" s="5"/>
      <c r="AB68" s="16"/>
      <c r="AC68" s="16"/>
      <c r="AD68" s="16"/>
      <c r="AE68" s="16"/>
      <c r="AF68" s="345"/>
      <c r="AG68" s="4"/>
      <c r="AN68" s="305"/>
    </row>
    <row r="69" spans="2:40" ht="11.25" customHeight="1">
      <c r="B69" s="4"/>
      <c r="C69" s="5"/>
      <c r="D69" s="5"/>
      <c r="E69" s="5"/>
      <c r="F69" s="5"/>
      <c r="G69" s="133"/>
      <c r="H69" s="134"/>
      <c r="J69" s="129" t="s">
        <v>303</v>
      </c>
      <c r="K69" s="15"/>
      <c r="L69" s="135">
        <f>L66-SUM(O66:O67)</f>
        <v>13621029.732964303</v>
      </c>
      <c r="M69" s="248" t="s">
        <v>282</v>
      </c>
      <c r="N69" s="127">
        <v>0.1</v>
      </c>
      <c r="O69" s="135">
        <f>MAX(L69*N69,0)</f>
        <v>1362102.9732964304</v>
      </c>
      <c r="P69" s="136">
        <f>O69*$H$9/10^3</f>
        <v>1770733.8652853596</v>
      </c>
      <c r="R69" s="20"/>
      <c r="S69" s="16"/>
      <c r="T69" s="16"/>
      <c r="U69" s="5"/>
      <c r="V69" s="5"/>
      <c r="W69" s="5"/>
      <c r="X69" s="5"/>
      <c r="Y69" s="5"/>
      <c r="Z69" s="5"/>
      <c r="AA69" s="5"/>
      <c r="AB69" s="16"/>
      <c r="AC69" s="16"/>
      <c r="AD69" s="16"/>
      <c r="AE69" s="16"/>
      <c r="AF69" s="345"/>
      <c r="AG69" s="4"/>
      <c r="AN69" s="305"/>
    </row>
    <row r="70" spans="2:40" ht="11.25" customHeight="1">
      <c r="B70" s="8" t="s">
        <v>46</v>
      </c>
      <c r="C70" s="5"/>
      <c r="D70" s="5"/>
      <c r="E70" s="5"/>
      <c r="F70" s="5"/>
      <c r="G70" s="133"/>
      <c r="H70" s="134"/>
      <c r="J70" s="130" t="s">
        <v>90</v>
      </c>
      <c r="K70" s="9"/>
      <c r="L70" s="9"/>
      <c r="M70" s="9"/>
      <c r="N70" s="9"/>
      <c r="O70" s="143">
        <f>O62-O63</f>
        <v>211085193.26581049</v>
      </c>
      <c r="P70" s="144">
        <f>O70*$H$9/10^3</f>
        <v>274410751.24555367</v>
      </c>
      <c r="R70" s="20"/>
      <c r="S70" s="16"/>
      <c r="T70" s="16"/>
      <c r="U70" s="5"/>
      <c r="V70" s="5"/>
      <c r="W70" s="5"/>
      <c r="X70" s="5"/>
      <c r="Y70" s="5"/>
      <c r="Z70" s="5"/>
      <c r="AA70" s="5"/>
      <c r="AB70" s="16"/>
      <c r="AC70" s="16"/>
      <c r="AD70" s="16"/>
      <c r="AE70" s="16"/>
      <c r="AF70" s="345"/>
      <c r="AG70" s="4"/>
      <c r="AN70" s="305"/>
    </row>
    <row r="71" spans="2:40" ht="11.25" customHeight="1">
      <c r="B71" s="242" t="s">
        <v>130</v>
      </c>
      <c r="C71" s="9"/>
      <c r="D71" s="9"/>
      <c r="E71" s="9"/>
      <c r="F71" s="10"/>
      <c r="G71" s="355" t="s">
        <v>237</v>
      </c>
      <c r="H71" s="356" t="s">
        <v>14</v>
      </c>
      <c r="J71" s="4"/>
      <c r="K71" s="5"/>
      <c r="L71" s="5"/>
      <c r="M71" s="5"/>
      <c r="N71" s="5"/>
      <c r="O71" s="5"/>
      <c r="P71" s="6"/>
      <c r="R71" s="20"/>
      <c r="S71" s="16"/>
      <c r="T71" s="16"/>
      <c r="U71" s="5"/>
      <c r="V71" s="5"/>
      <c r="W71" s="5"/>
      <c r="X71" s="5"/>
      <c r="Y71" s="5"/>
      <c r="Z71" s="5"/>
      <c r="AA71" s="5"/>
      <c r="AB71" s="16"/>
      <c r="AC71" s="16"/>
      <c r="AD71" s="16"/>
      <c r="AE71" s="16"/>
      <c r="AF71" s="345"/>
      <c r="AG71" s="4"/>
      <c r="AJ71" s="237"/>
      <c r="AK71" s="237"/>
      <c r="AL71" s="237"/>
      <c r="AN71" s="305"/>
    </row>
    <row r="72" spans="2:40" ht="11.25" customHeight="1">
      <c r="B72" s="28" t="str">
        <f>B53&amp;" (PropCo)"</f>
        <v>주주차입금 (PropCo)</v>
      </c>
      <c r="C72" s="5"/>
      <c r="D72" s="5"/>
      <c r="E72" s="5"/>
      <c r="F72" s="225"/>
      <c r="G72" s="133">
        <f>G53</f>
        <v>76470675</v>
      </c>
      <c r="H72" s="134">
        <f t="shared" ref="H72:H73" si="54">G72*$H$9/10^3</f>
        <v>99411877.5</v>
      </c>
      <c r="J72" s="4" t="s">
        <v>93</v>
      </c>
      <c r="K72" s="5"/>
      <c r="L72" s="5"/>
      <c r="M72" s="5"/>
      <c r="N72" s="5"/>
      <c r="O72" s="5"/>
      <c r="P72" s="6"/>
      <c r="R72" s="20"/>
      <c r="S72" s="16"/>
      <c r="T72" s="16"/>
      <c r="U72" s="5"/>
      <c r="V72" s="5"/>
      <c r="W72" s="5"/>
      <c r="X72" s="5"/>
      <c r="Y72" s="5"/>
      <c r="Z72" s="5"/>
      <c r="AA72" s="5"/>
      <c r="AB72" s="16"/>
      <c r="AC72" s="16"/>
      <c r="AD72" s="16"/>
      <c r="AE72" s="16"/>
      <c r="AF72" s="345"/>
      <c r="AG72" s="4"/>
      <c r="AN72" s="305"/>
    </row>
    <row r="73" spans="2:40" ht="11.25" customHeight="1">
      <c r="B73" s="28" t="str">
        <f>B65&amp;" (HoldCo)"</f>
        <v>자본금 (HoldCo)</v>
      </c>
      <c r="C73" s="5"/>
      <c r="D73" s="13"/>
      <c r="E73" s="126"/>
      <c r="F73" s="226"/>
      <c r="G73" s="133">
        <f>G65</f>
        <v>13524825</v>
      </c>
      <c r="H73" s="134">
        <f t="shared" si="54"/>
        <v>17582272.5</v>
      </c>
      <c r="J73" s="242" t="s">
        <v>130</v>
      </c>
      <c r="K73" s="10" t="s">
        <v>89</v>
      </c>
      <c r="L73" s="10" t="s">
        <v>161</v>
      </c>
      <c r="M73" s="10" t="s">
        <v>91</v>
      </c>
      <c r="N73" s="10" t="s">
        <v>92</v>
      </c>
      <c r="O73" s="10" t="s">
        <v>121</v>
      </c>
      <c r="P73" s="11" t="s">
        <v>138</v>
      </c>
      <c r="R73" s="20"/>
      <c r="S73" s="16"/>
      <c r="T73" s="16"/>
      <c r="U73" s="5"/>
      <c r="V73" s="5"/>
      <c r="W73" s="5"/>
      <c r="X73" s="5"/>
      <c r="Y73" s="5"/>
      <c r="Z73" s="5"/>
      <c r="AA73" s="5"/>
      <c r="AB73" s="16"/>
      <c r="AC73" s="16"/>
      <c r="AD73" s="16"/>
      <c r="AE73" s="16"/>
      <c r="AF73" s="345"/>
      <c r="AG73" s="4"/>
      <c r="AN73" s="305"/>
    </row>
    <row r="74" spans="2:40" ht="11.25" customHeight="1">
      <c r="B74" s="28" t="s">
        <v>206</v>
      </c>
      <c r="C74" s="13"/>
      <c r="D74" s="13"/>
      <c r="E74" s="13"/>
      <c r="F74" s="35"/>
      <c r="G74" s="364">
        <f>SUM(G75:G81)</f>
        <v>2319930.25</v>
      </c>
      <c r="H74" s="25">
        <f t="shared" ref="H74:H83" si="55">G74*$H$9/10^3</f>
        <v>3015909.3250000002</v>
      </c>
      <c r="J74" s="34" t="s">
        <v>202</v>
      </c>
      <c r="K74" s="131">
        <f>O62</f>
        <v>216923349.38574055</v>
      </c>
      <c r="L74" s="131">
        <f>-SUM(O64:O65)</f>
        <v>-2169233.4938574056</v>
      </c>
      <c r="M74" s="131">
        <f>SUM(K74:L74)</f>
        <v>214754115.89188313</v>
      </c>
      <c r="N74" s="131">
        <f>-G52</f>
        <v>-111000000</v>
      </c>
      <c r="O74" s="131">
        <f>SUM(M74:N74)</f>
        <v>103754115.89188313</v>
      </c>
      <c r="P74" s="132">
        <f>O74-G53</f>
        <v>27283440.891883135</v>
      </c>
      <c r="R74" s="20"/>
      <c r="S74" s="16"/>
      <c r="T74" s="16"/>
      <c r="U74" s="5"/>
      <c r="V74" s="5"/>
      <c r="W74" s="5"/>
      <c r="X74" s="5"/>
      <c r="Y74" s="5"/>
      <c r="Z74" s="5"/>
      <c r="AA74" s="5"/>
      <c r="AB74" s="16"/>
      <c r="AC74" s="16"/>
      <c r="AD74" s="16"/>
      <c r="AE74" s="16"/>
      <c r="AF74" s="345"/>
      <c r="AG74" s="4"/>
      <c r="AN74" s="305"/>
    </row>
    <row r="75" spans="2:40" ht="11.25" customHeight="1">
      <c r="B75" s="104" t="s">
        <v>276</v>
      </c>
      <c r="C75" s="24"/>
      <c r="D75" s="105"/>
      <c r="E75" s="363" t="str">
        <f>E43</f>
        <v>매입가 x</v>
      </c>
      <c r="F75" s="361">
        <v>5.0000000000000001E-3</v>
      </c>
      <c r="G75" s="24">
        <f>F75*$G$39</f>
        <v>925000</v>
      </c>
      <c r="H75" s="25">
        <f t="shared" si="55"/>
        <v>1202500</v>
      </c>
      <c r="J75" s="4" t="s">
        <v>203</v>
      </c>
      <c r="K75" s="133">
        <f>O74-G53</f>
        <v>27283440.891883135</v>
      </c>
      <c r="L75" s="133">
        <v>0</v>
      </c>
      <c r="M75" s="133">
        <f>SUM(K75:L75)</f>
        <v>27283440.891883135</v>
      </c>
      <c r="N75" s="133">
        <v>0</v>
      </c>
      <c r="O75" s="133">
        <f>SUM(M75:N75)</f>
        <v>27283440.891883135</v>
      </c>
      <c r="P75" s="134">
        <f>O75-G65</f>
        <v>13758615.891883135</v>
      </c>
      <c r="R75" s="20"/>
      <c r="S75" s="16"/>
      <c r="T75" s="16"/>
      <c r="U75" s="5"/>
      <c r="V75" s="5"/>
      <c r="W75" s="5"/>
      <c r="X75" s="5"/>
      <c r="Y75" s="5"/>
      <c r="Z75" s="5"/>
      <c r="AA75" s="5"/>
      <c r="AB75" s="16"/>
      <c r="AC75" s="16"/>
      <c r="AD75" s="16"/>
      <c r="AE75" s="16"/>
      <c r="AF75" s="345"/>
      <c r="AG75" s="4"/>
      <c r="AN75" s="305"/>
    </row>
    <row r="76" spans="2:40" ht="11.25" customHeight="1">
      <c r="B76" s="104" t="s">
        <v>279</v>
      </c>
      <c r="C76" s="49"/>
      <c r="D76" s="13"/>
      <c r="E76" s="363" t="s">
        <v>281</v>
      </c>
      <c r="F76" s="361">
        <v>1.35E-2</v>
      </c>
      <c r="G76" s="24">
        <f>F76*SUM(G72:G73)</f>
        <v>1214939.25</v>
      </c>
      <c r="H76" s="25">
        <f t="shared" si="55"/>
        <v>1579421.0249999999</v>
      </c>
      <c r="J76" s="48" t="s">
        <v>242</v>
      </c>
      <c r="K76" s="135">
        <f>O75+G53</f>
        <v>103754115.89188313</v>
      </c>
      <c r="L76" s="135">
        <f>-SUM(O66:O69)</f>
        <v>-3668922.6260726671</v>
      </c>
      <c r="M76" s="135">
        <f>SUM(K76:L76)</f>
        <v>100085193.26581047</v>
      </c>
      <c r="N76" s="135">
        <v>0</v>
      </c>
      <c r="O76" s="135">
        <f>SUM(M76:N76)</f>
        <v>100085193.26581047</v>
      </c>
      <c r="P76" s="136">
        <f>O76-G83</f>
        <v>7769763.0158104748</v>
      </c>
      <c r="R76" s="20"/>
      <c r="S76" s="16"/>
      <c r="T76" s="16"/>
      <c r="U76" s="5"/>
      <c r="V76" s="5"/>
      <c r="W76" s="5"/>
      <c r="X76" s="5"/>
      <c r="Y76" s="5"/>
      <c r="Z76" s="5"/>
      <c r="AA76" s="5"/>
      <c r="AB76" s="16"/>
      <c r="AC76" s="16"/>
      <c r="AD76" s="16"/>
      <c r="AE76" s="16"/>
      <c r="AF76" s="345"/>
      <c r="AG76" s="4"/>
      <c r="AN76" s="305"/>
    </row>
    <row r="77" spans="2:40" ht="11.25" customHeight="1">
      <c r="B77" s="104" t="s">
        <v>280</v>
      </c>
      <c r="C77" s="49"/>
      <c r="D77" s="13"/>
      <c r="E77" s="363" t="s">
        <v>281</v>
      </c>
      <c r="F77" s="361">
        <v>2E-3</v>
      </c>
      <c r="G77" s="24">
        <f>F77*SUM(G72:G73)</f>
        <v>179991</v>
      </c>
      <c r="H77" s="25">
        <f t="shared" ref="H77:H81" si="56">G77*$H$9/10^3</f>
        <v>233988.3</v>
      </c>
      <c r="J77" s="4"/>
      <c r="K77" s="133"/>
      <c r="L77" s="133"/>
      <c r="M77" s="133"/>
      <c r="N77" s="133"/>
      <c r="O77" s="133"/>
      <c r="P77" s="134"/>
      <c r="R77" s="20"/>
      <c r="S77" s="16"/>
      <c r="T77" s="16"/>
      <c r="U77" s="5"/>
      <c r="V77" s="5"/>
      <c r="W77" s="5"/>
      <c r="X77" s="5"/>
      <c r="Y77" s="5"/>
      <c r="Z77" s="5"/>
      <c r="AA77" s="5"/>
      <c r="AB77" s="16"/>
      <c r="AC77" s="16"/>
      <c r="AD77" s="16"/>
      <c r="AE77" s="16"/>
      <c r="AF77" s="345"/>
      <c r="AG77" s="4"/>
    </row>
    <row r="78" spans="2:40" ht="11.25" customHeight="1">
      <c r="B78" s="104" t="s">
        <v>283</v>
      </c>
      <c r="C78" s="5"/>
      <c r="D78" s="13"/>
      <c r="E78" s="13"/>
      <c r="F78" s="321"/>
      <c r="G78" s="139">
        <v>0</v>
      </c>
      <c r="H78" s="134">
        <f t="shared" si="56"/>
        <v>0</v>
      </c>
      <c r="J78" s="4"/>
      <c r="K78" s="5"/>
      <c r="L78" s="5"/>
      <c r="M78" s="5"/>
      <c r="N78" s="5"/>
      <c r="O78" s="5"/>
      <c r="P78" s="6"/>
      <c r="R78" s="20"/>
      <c r="S78" s="16"/>
      <c r="T78" s="16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6"/>
      <c r="AG78" s="4"/>
    </row>
    <row r="79" spans="2:40" ht="11.25" customHeight="1">
      <c r="B79" s="104" t="s">
        <v>283</v>
      </c>
      <c r="C79" s="5"/>
      <c r="D79" s="5"/>
      <c r="E79" s="5"/>
      <c r="F79" s="5"/>
      <c r="G79" s="139">
        <v>0</v>
      </c>
      <c r="H79" s="134">
        <f t="shared" si="56"/>
        <v>0</v>
      </c>
      <c r="J79" s="75" t="s">
        <v>15</v>
      </c>
      <c r="K79" s="76"/>
      <c r="L79" s="80"/>
      <c r="M79" s="80"/>
      <c r="N79" s="77"/>
      <c r="O79" s="81"/>
      <c r="P79" s="78"/>
      <c r="R79" s="20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6"/>
      <c r="AG79" s="4"/>
    </row>
    <row r="80" spans="2:40" ht="11.25" customHeight="1">
      <c r="B80" s="104" t="s">
        <v>283</v>
      </c>
      <c r="C80" s="5"/>
      <c r="D80" s="5"/>
      <c r="E80" s="5"/>
      <c r="F80" s="5"/>
      <c r="G80" s="139">
        <v>0</v>
      </c>
      <c r="H80" s="134">
        <f t="shared" si="56"/>
        <v>0</v>
      </c>
      <c r="J80" s="30"/>
      <c r="K80" s="5"/>
      <c r="L80" s="24"/>
      <c r="M80" s="24"/>
      <c r="N80" s="24"/>
      <c r="O80" s="5"/>
      <c r="P80" s="6"/>
      <c r="R80" s="20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6"/>
      <c r="AG80" s="4"/>
    </row>
    <row r="81" spans="2:42" ht="11.25" customHeight="1">
      <c r="B81" s="129" t="s">
        <v>283</v>
      </c>
      <c r="C81" s="15"/>
      <c r="D81" s="15"/>
      <c r="E81" s="15"/>
      <c r="F81" s="15"/>
      <c r="G81" s="142">
        <v>0</v>
      </c>
      <c r="H81" s="136">
        <f t="shared" si="56"/>
        <v>0</v>
      </c>
      <c r="I81" s="5"/>
      <c r="J81" s="30" t="s">
        <v>140</v>
      </c>
      <c r="K81" s="5"/>
      <c r="L81" s="24"/>
      <c r="M81" s="24"/>
      <c r="N81" s="5"/>
      <c r="O81" s="24"/>
      <c r="P81" s="25">
        <f ca="1">U17-U27-U28</f>
        <v>0</v>
      </c>
      <c r="Q81" s="5"/>
      <c r="R81" s="20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6"/>
      <c r="AG81" s="4"/>
    </row>
    <row r="82" spans="2:42" ht="11.25" customHeight="1">
      <c r="B82" s="39" t="s">
        <v>44</v>
      </c>
      <c r="C82" s="9"/>
      <c r="D82" s="9"/>
      <c r="E82" s="9"/>
      <c r="F82" s="9"/>
      <c r="G82" s="140">
        <f>G72+G74+G73</f>
        <v>92315430.25</v>
      </c>
      <c r="H82" s="141">
        <f t="shared" si="55"/>
        <v>120010059.325</v>
      </c>
      <c r="J82" s="30" t="s">
        <v>141</v>
      </c>
      <c r="K82" s="5"/>
      <c r="L82" s="24"/>
      <c r="M82" s="24"/>
      <c r="N82" s="24"/>
      <c r="O82" s="24"/>
      <c r="P82" s="25">
        <f ca="1">P75-U18</f>
        <v>0</v>
      </c>
      <c r="R82" s="20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6"/>
      <c r="AG82" s="4"/>
    </row>
    <row r="83" spans="2:42" ht="11.25" customHeight="1">
      <c r="B83" s="28" t="s">
        <v>258</v>
      </c>
      <c r="C83" s="5"/>
      <c r="D83" s="5"/>
      <c r="E83" s="5"/>
      <c r="F83" s="5"/>
      <c r="G83" s="133">
        <f>G84</f>
        <v>92315430.25</v>
      </c>
      <c r="H83" s="134">
        <f t="shared" si="55"/>
        <v>120010059.325</v>
      </c>
      <c r="J83" s="30" t="s">
        <v>125</v>
      </c>
      <c r="K83" s="5"/>
      <c r="L83" s="24"/>
      <c r="M83" s="24"/>
      <c r="N83" s="24"/>
      <c r="O83" s="5"/>
      <c r="P83" s="25">
        <f ca="1">U47+P76</f>
        <v>0</v>
      </c>
      <c r="Q83" s="5"/>
      <c r="R83" s="20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6"/>
      <c r="AG83" s="4"/>
      <c r="AI83" s="5"/>
      <c r="AJ83" s="5"/>
      <c r="AK83" s="5"/>
      <c r="AL83" s="5"/>
      <c r="AM83" s="5"/>
      <c r="AN83" s="5"/>
      <c r="AO83" s="5"/>
      <c r="AP83" s="5"/>
    </row>
    <row r="84" spans="2:42" ht="11.25" customHeight="1">
      <c r="B84" s="39" t="s">
        <v>45</v>
      </c>
      <c r="C84" s="9"/>
      <c r="D84" s="9"/>
      <c r="E84" s="9"/>
      <c r="F84" s="9"/>
      <c r="G84" s="140">
        <f>G82</f>
        <v>92315430.25</v>
      </c>
      <c r="H84" s="141">
        <f t="shared" ref="H84" si="57">G84*$H$9/10^3</f>
        <v>120010059.325</v>
      </c>
      <c r="J84" s="30" t="s">
        <v>126</v>
      </c>
      <c r="K84" s="5"/>
      <c r="L84" s="24"/>
      <c r="M84" s="5"/>
      <c r="N84" s="24">
        <f>'CF(M)'!K68</f>
        <v>0</v>
      </c>
      <c r="O84" s="24">
        <f>'CF(M)'!K108</f>
        <v>0</v>
      </c>
      <c r="P84" s="25">
        <f>'CF(M)'!K194</f>
        <v>0</v>
      </c>
      <c r="R84" s="20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6"/>
      <c r="AG84" s="4"/>
    </row>
    <row r="85" spans="2:42" ht="11.25" customHeight="1">
      <c r="B85" s="4"/>
      <c r="C85" s="5"/>
      <c r="D85" s="5"/>
      <c r="E85" s="5"/>
      <c r="F85" s="5"/>
      <c r="G85" s="5"/>
      <c r="H85" s="6"/>
      <c r="J85" s="28" t="s">
        <v>127</v>
      </c>
      <c r="K85" s="5"/>
      <c r="L85" s="5"/>
      <c r="M85" s="5"/>
      <c r="N85" s="24">
        <f>'CF(M)'!BG68</f>
        <v>0</v>
      </c>
      <c r="O85" s="24">
        <f>'CF(M)'!BG108</f>
        <v>0</v>
      </c>
      <c r="P85" s="25">
        <f>'CF(M)'!BG194</f>
        <v>0</v>
      </c>
      <c r="R85" s="20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6"/>
      <c r="AG85" s="4"/>
      <c r="AH85" s="5"/>
    </row>
    <row r="86" spans="2:42" ht="11.25" customHeight="1">
      <c r="B86" s="4"/>
      <c r="C86" s="5"/>
      <c r="D86" s="5"/>
      <c r="E86" s="5"/>
      <c r="F86" s="5"/>
      <c r="G86" s="5"/>
      <c r="H86" s="6"/>
      <c r="J86" s="28"/>
      <c r="K86" s="5"/>
      <c r="L86" s="5"/>
      <c r="M86" s="5"/>
      <c r="N86" s="14"/>
      <c r="O86" s="24"/>
      <c r="P86" s="26"/>
      <c r="R86" s="20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6"/>
      <c r="AG86" s="4"/>
    </row>
    <row r="87" spans="2:42" ht="11.25" customHeight="1" thickBot="1">
      <c r="B87" s="331"/>
      <c r="C87" s="332"/>
      <c r="D87" s="332"/>
      <c r="E87" s="332"/>
      <c r="F87" s="332"/>
      <c r="G87" s="332"/>
      <c r="H87" s="333"/>
      <c r="J87" s="253"/>
      <c r="K87" s="53"/>
      <c r="L87" s="53"/>
      <c r="M87" s="53"/>
      <c r="N87" s="53"/>
      <c r="O87" s="53"/>
      <c r="P87" s="354"/>
      <c r="R87" s="331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351"/>
      <c r="AG87" s="4"/>
    </row>
    <row r="88" spans="2:42" ht="11.25" customHeight="1">
      <c r="B88" s="16"/>
      <c r="C88" s="16"/>
      <c r="D88" s="16"/>
      <c r="E88" s="16"/>
      <c r="F88" s="16"/>
      <c r="G88" s="16"/>
      <c r="H88" s="16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2:42" ht="11.25" customHeight="1">
      <c r="B89" s="16"/>
      <c r="C89" s="16"/>
      <c r="D89" s="16"/>
      <c r="E89" s="16"/>
      <c r="F89" s="16"/>
      <c r="G89" s="16"/>
      <c r="H89" s="16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2:42" ht="11.25" customHeight="1">
      <c r="B90" s="16"/>
      <c r="C90" s="16"/>
      <c r="D90" s="16"/>
      <c r="E90" s="16"/>
      <c r="F90" s="16"/>
      <c r="G90" s="16"/>
      <c r="H90" s="16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2:42" ht="11.25" customHeight="1">
      <c r="B91" s="16"/>
      <c r="C91" s="16"/>
      <c r="D91" s="16"/>
      <c r="E91" s="16"/>
      <c r="F91" s="16"/>
      <c r="G91" s="16"/>
      <c r="H91" s="16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2:42" ht="11.25" customHeight="1">
      <c r="B92" s="16"/>
      <c r="C92" s="16"/>
      <c r="D92" s="16"/>
      <c r="E92" s="16"/>
      <c r="F92" s="16"/>
      <c r="G92" s="16"/>
      <c r="H92" s="16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2:42" ht="11.25" customHeight="1">
      <c r="B93" s="16"/>
      <c r="C93" s="16"/>
      <c r="D93" s="16"/>
      <c r="E93" s="16"/>
      <c r="F93" s="16"/>
      <c r="G93" s="16"/>
      <c r="H93" s="16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2:42" ht="11.25" customHeight="1">
      <c r="B94" s="16"/>
      <c r="C94" s="16"/>
      <c r="D94" s="16"/>
      <c r="E94" s="16"/>
      <c r="F94" s="16"/>
      <c r="G94" s="16"/>
      <c r="H94" s="16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2:42" ht="11.25" customHeight="1">
      <c r="B95" s="16"/>
      <c r="C95" s="16"/>
      <c r="D95" s="16"/>
      <c r="E95" s="16"/>
      <c r="F95" s="16"/>
      <c r="G95" s="16"/>
      <c r="H95" s="16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2:42" ht="11.25" customHeight="1">
      <c r="B96" s="16"/>
      <c r="C96" s="16"/>
      <c r="D96" s="16"/>
      <c r="E96" s="16"/>
      <c r="F96" s="16"/>
      <c r="G96" s="16"/>
      <c r="H96" s="16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2:33" ht="11.25" customHeight="1">
      <c r="B97" s="16"/>
      <c r="C97" s="16"/>
      <c r="D97" s="16"/>
      <c r="E97" s="16"/>
      <c r="F97" s="16"/>
      <c r="G97" s="16"/>
      <c r="H97" s="16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2:33" ht="11.25" customHeight="1">
      <c r="B98" s="16"/>
      <c r="C98" s="16"/>
      <c r="D98" s="16"/>
      <c r="E98" s="16"/>
      <c r="F98" s="16"/>
      <c r="G98" s="16"/>
      <c r="H98" s="16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2:33" ht="11.25" customHeight="1">
      <c r="B99" s="16"/>
      <c r="C99" s="16"/>
      <c r="D99" s="16"/>
      <c r="E99" s="16"/>
      <c r="F99" s="16"/>
      <c r="G99" s="16"/>
      <c r="H99" s="16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spans="2:33" ht="11.25" customHeight="1">
      <c r="B100" s="16"/>
      <c r="C100" s="16"/>
      <c r="D100" s="16"/>
      <c r="E100" s="16"/>
      <c r="F100" s="16"/>
      <c r="G100" s="16"/>
      <c r="H100" s="16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 spans="2:33" ht="11.25" hidden="1" customHeight="1"/>
    <row r="102" spans="2:33" ht="11.25" hidden="1" customHeight="1"/>
    <row r="103" spans="2:33" ht="11.25" hidden="1" customHeight="1"/>
    <row r="104" spans="2:33" ht="11.25" hidden="1" customHeight="1"/>
    <row r="105" spans="2:33" ht="11.25" hidden="1" customHeight="1"/>
    <row r="106" spans="2:33" ht="11.25" hidden="1" customHeight="1"/>
    <row r="107" spans="2:33" ht="11.25" hidden="1" customHeight="1"/>
    <row r="108" spans="2:33" ht="11.25" hidden="1" customHeight="1"/>
    <row r="109" spans="2:33" ht="11.25" hidden="1" customHeight="1"/>
    <row r="110" spans="2:33" ht="11.25" hidden="1" customHeight="1"/>
    <row r="111" spans="2:33" ht="11.25" hidden="1" customHeight="1"/>
    <row r="112" spans="2:33" ht="11.25" hidden="1" customHeight="1"/>
    <row r="113" ht="11.25" hidden="1" customHeight="1"/>
    <row r="114" ht="11.25" hidden="1" customHeight="1"/>
    <row r="115" ht="11.25" hidden="1" customHeight="1"/>
    <row r="116" ht="11.25" hidden="1" customHeight="1"/>
    <row r="117" ht="11.25" hidden="1" customHeight="1"/>
    <row r="118" ht="11.25" hidden="1" customHeight="1"/>
    <row r="119" ht="11.25" hidden="1" customHeight="1"/>
    <row r="120" ht="11.25" hidden="1" customHeight="1"/>
    <row r="121" ht="11.25" hidden="1" customHeight="1"/>
    <row r="122" ht="11.25" hidden="1" customHeight="1"/>
    <row r="123" ht="11.25" hidden="1" customHeight="1"/>
    <row r="124" ht="11.25" hidden="1" customHeight="1"/>
    <row r="125" ht="11.25" hidden="1" customHeight="1"/>
    <row r="126" ht="11.25" hidden="1" customHeight="1"/>
    <row r="127" ht="11.25" hidden="1" customHeight="1"/>
    <row r="128" ht="11.25" hidden="1" customHeight="1"/>
    <row r="129" ht="11.25" hidden="1" customHeight="1"/>
    <row r="130" ht="11.25" hidden="1" customHeight="1"/>
    <row r="131" ht="11.25" hidden="1" customHeight="1"/>
    <row r="132" ht="11.25" hidden="1" customHeight="1"/>
    <row r="133" ht="11.25" hidden="1" customHeight="1"/>
    <row r="134" ht="11.25" hidden="1" customHeight="1"/>
    <row r="135" ht="11.25" hidden="1" customHeight="1"/>
    <row r="136" ht="11.25" hidden="1" customHeight="1"/>
    <row r="137" ht="11.25" hidden="1" customHeight="1"/>
    <row r="138" ht="11.25" hidden="1" customHeight="1"/>
    <row r="139" ht="11.25" hidden="1" customHeight="1"/>
    <row r="140" ht="11.25" hidden="1" customHeight="1"/>
    <row r="141" ht="11.25" hidden="1" customHeight="1"/>
    <row r="142" ht="11.25" hidden="1" customHeight="1"/>
    <row r="143" ht="11.25" hidden="1" customHeight="1"/>
    <row r="144" ht="11.25" hidden="1" customHeight="1"/>
    <row r="145" ht="11.25" hidden="1" customHeight="1"/>
    <row r="146" ht="11.25" hidden="1" customHeight="1"/>
    <row r="147" ht="11.25" hidden="1" customHeight="1"/>
    <row r="148" ht="11.25" hidden="1" customHeight="1"/>
    <row r="149" ht="11.25" hidden="1" customHeight="1"/>
    <row r="150" ht="11.25" hidden="1" customHeight="1"/>
    <row r="151" ht="11.25" hidden="1" customHeight="1"/>
    <row r="152" ht="11.25" hidden="1" customHeight="1"/>
    <row r="153" ht="11.25" hidden="1" customHeight="1"/>
    <row r="154" ht="11.25" hidden="1" customHeight="1"/>
    <row r="155" ht="11.25" hidden="1" customHeight="1"/>
    <row r="156" ht="11.25" hidden="1" customHeight="1"/>
    <row r="157" ht="11.25" hidden="1" customHeight="1"/>
    <row r="158" ht="11.25" hidden="1" customHeight="1"/>
    <row r="159" ht="11.25" hidden="1" customHeight="1"/>
    <row r="160" ht="11.25" hidden="1" customHeight="1"/>
    <row r="161" ht="11.25" hidden="1" customHeight="1"/>
    <row r="162" ht="11.25" hidden="1" customHeight="1"/>
    <row r="163" ht="11.25" hidden="1" customHeight="1"/>
    <row r="164" ht="11.25" hidden="1" customHeight="1"/>
    <row r="165" ht="11.25" hidden="1" customHeight="1"/>
    <row r="166" ht="11.25" hidden="1" customHeight="1"/>
    <row r="167" ht="11.25" hidden="1" customHeight="1"/>
    <row r="168" ht="11.25" hidden="1" customHeight="1"/>
    <row r="169" ht="11.25" hidden="1" customHeight="1"/>
    <row r="170" ht="11.25" hidden="1" customHeight="1"/>
    <row r="171" ht="11.25" hidden="1" customHeight="1"/>
    <row r="172" ht="11.25" hidden="1" customHeight="1"/>
    <row r="173" ht="11.25" hidden="1" customHeight="1"/>
    <row r="174" ht="11.25" hidden="1" customHeight="1"/>
    <row r="175" ht="11.25" hidden="1" customHeight="1"/>
    <row r="176" ht="11.25" hidden="1" customHeight="1"/>
    <row r="177" ht="11.25" hidden="1" customHeight="1"/>
    <row r="178" ht="11.25" hidden="1" customHeight="1"/>
    <row r="179" ht="11.25" hidden="1" customHeight="1"/>
    <row r="180" ht="11.25" hidden="1" customHeight="1"/>
    <row r="181" ht="11.25" hidden="1" customHeight="1"/>
    <row r="182" ht="11.25" hidden="1" customHeight="1"/>
    <row r="183" ht="11.25" hidden="1" customHeight="1"/>
    <row r="184" ht="11.25" hidden="1" customHeight="1"/>
    <row r="185" ht="11.25" hidden="1" customHeight="1"/>
    <row r="186" ht="11.25" hidden="1" customHeight="1"/>
    <row r="187" ht="11.25" hidden="1" customHeight="1"/>
    <row r="188" ht="11.25" hidden="1" customHeight="1"/>
    <row r="189" ht="11.25" hidden="1" customHeight="1"/>
    <row r="190" ht="11.25" hidden="1" customHeight="1"/>
    <row r="191" ht="11.25" hidden="1" customHeight="1"/>
    <row r="192" ht="11.25" hidden="1" customHeight="1"/>
    <row r="193" ht="11.25" hidden="1" customHeight="1"/>
    <row r="194" ht="11.25" hidden="1" customHeight="1"/>
    <row r="195" ht="11.25" hidden="1" customHeight="1"/>
    <row r="196" ht="11.25" hidden="1" customHeight="1"/>
    <row r="197" ht="11.25" hidden="1" customHeight="1"/>
    <row r="198" ht="11.25" hidden="1" customHeight="1"/>
    <row r="199" ht="11.25" hidden="1" customHeight="1"/>
    <row r="200" ht="11.25" hidden="1" customHeight="1"/>
    <row r="201" ht="11.25" hidden="1" customHeight="1"/>
    <row r="202" ht="11.25" hidden="1" customHeight="1"/>
    <row r="203" ht="11.25" hidden="1" customHeight="1"/>
    <row r="204" ht="11.25" hidden="1" customHeight="1"/>
    <row r="205" ht="11.25" hidden="1" customHeight="1"/>
    <row r="206" ht="11.25" hidden="1" customHeight="1"/>
    <row r="207" ht="11.25" hidden="1" customHeight="1"/>
    <row r="208" ht="11.25" hidden="1" customHeight="1"/>
    <row r="209" ht="11.25" hidden="1" customHeight="1"/>
    <row r="210" ht="11.25" hidden="1" customHeight="1"/>
    <row r="211" ht="11.25" hidden="1" customHeight="1"/>
    <row r="212" ht="11.25" hidden="1" customHeight="1"/>
    <row r="213" ht="11.25" hidden="1" customHeight="1"/>
    <row r="214" ht="11.25" hidden="1" customHeight="1"/>
  </sheetData>
  <phoneticPr fontId="1" type="noConversion"/>
  <dataValidations disablePrompts="1" count="1">
    <dataValidation type="list" allowBlank="1" showInputMessage="1" showErrorMessage="1" sqref="O17">
      <formula1>$AH$33:$AH$42</formula1>
    </dataValidation>
  </dataValidations>
  <pageMargins left="0.7" right="0.7" top="0.75" bottom="0.75" header="0.3" footer="0.3"/>
  <pageSetup paperSize="9" orientation="landscape" horizont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tabColor rgb="FFFFC000"/>
  </sheetPr>
  <dimension ref="A2:CG250"/>
  <sheetViews>
    <sheetView showGridLines="0" zoomScaleNormal="100" workbookViewId="0">
      <pane xSplit="10" ySplit="11" topLeftCell="K147" activePane="bottomRight" state="frozen"/>
      <selection pane="topRight" activeCell="K1" sqref="K1"/>
      <selection pane="bottomLeft" activeCell="A11" sqref="A11"/>
      <selection pane="bottomRight" activeCell="O176" sqref="O176"/>
    </sheetView>
  </sheetViews>
  <sheetFormatPr defaultColWidth="0" defaultRowHeight="11.25" outlineLevelRow="1" outlineLevelCol="1"/>
  <cols>
    <col min="1" max="1" width="2.42578125" style="41" customWidth="1" outlineLevel="1"/>
    <col min="2" max="2" width="2.42578125" style="41" customWidth="1"/>
    <col min="3" max="3" width="29.42578125" style="41" customWidth="1"/>
    <col min="4" max="4" width="13.28515625" style="41" customWidth="1" outlineLevel="1"/>
    <col min="5" max="5" width="14" style="41" customWidth="1" outlineLevel="1"/>
    <col min="6" max="6" width="12.28515625" style="41" customWidth="1" outlineLevel="1"/>
    <col min="7" max="7" width="12.7109375" style="41" customWidth="1" outlineLevel="1"/>
    <col min="8" max="8" width="10.28515625" style="41" customWidth="1" outlineLevel="1"/>
    <col min="9" max="9" width="10.5703125" style="41" customWidth="1" outlineLevel="1"/>
    <col min="10" max="83" width="10.28515625" style="41" customWidth="1"/>
    <col min="84" max="85" width="9.140625" style="41" customWidth="1"/>
    <col min="86" max="16384" width="9.140625" style="41" hidden="1"/>
  </cols>
  <sheetData>
    <row r="2" spans="1:83">
      <c r="A2" s="82"/>
      <c r="B2" s="82"/>
      <c r="C2" s="82"/>
      <c r="D2" s="82"/>
      <c r="E2" s="82"/>
      <c r="F2" s="82"/>
      <c r="G2" s="82"/>
      <c r="H2" s="82"/>
      <c r="I2" s="82"/>
      <c r="J2" s="82"/>
      <c r="K2" s="83">
        <f>I3</f>
        <v>43830</v>
      </c>
      <c r="L2" s="83">
        <f>EOMONTH(K2,1)</f>
        <v>43861</v>
      </c>
      <c r="M2" s="83">
        <f t="shared" ref="M2:BX2" si="0">EOMONTH(L2,1)</f>
        <v>43890</v>
      </c>
      <c r="N2" s="83">
        <f t="shared" si="0"/>
        <v>43921</v>
      </c>
      <c r="O2" s="83">
        <f t="shared" si="0"/>
        <v>43951</v>
      </c>
      <c r="P2" s="83">
        <f t="shared" si="0"/>
        <v>43982</v>
      </c>
      <c r="Q2" s="83">
        <f t="shared" si="0"/>
        <v>44012</v>
      </c>
      <c r="R2" s="83">
        <f t="shared" si="0"/>
        <v>44043</v>
      </c>
      <c r="S2" s="83">
        <f t="shared" si="0"/>
        <v>44074</v>
      </c>
      <c r="T2" s="83">
        <f t="shared" si="0"/>
        <v>44104</v>
      </c>
      <c r="U2" s="83">
        <f t="shared" si="0"/>
        <v>44135</v>
      </c>
      <c r="V2" s="83">
        <f t="shared" si="0"/>
        <v>44165</v>
      </c>
      <c r="W2" s="83">
        <f t="shared" si="0"/>
        <v>44196</v>
      </c>
      <c r="X2" s="83">
        <f t="shared" si="0"/>
        <v>44227</v>
      </c>
      <c r="Y2" s="83">
        <f t="shared" si="0"/>
        <v>44255</v>
      </c>
      <c r="Z2" s="83">
        <f t="shared" si="0"/>
        <v>44286</v>
      </c>
      <c r="AA2" s="83">
        <f t="shared" si="0"/>
        <v>44316</v>
      </c>
      <c r="AB2" s="83">
        <f t="shared" si="0"/>
        <v>44347</v>
      </c>
      <c r="AC2" s="83">
        <f t="shared" si="0"/>
        <v>44377</v>
      </c>
      <c r="AD2" s="83">
        <f t="shared" si="0"/>
        <v>44408</v>
      </c>
      <c r="AE2" s="83">
        <f t="shared" si="0"/>
        <v>44439</v>
      </c>
      <c r="AF2" s="83">
        <f t="shared" si="0"/>
        <v>44469</v>
      </c>
      <c r="AG2" s="83">
        <f t="shared" si="0"/>
        <v>44500</v>
      </c>
      <c r="AH2" s="83">
        <f t="shared" si="0"/>
        <v>44530</v>
      </c>
      <c r="AI2" s="83">
        <f t="shared" si="0"/>
        <v>44561</v>
      </c>
      <c r="AJ2" s="83">
        <f t="shared" si="0"/>
        <v>44592</v>
      </c>
      <c r="AK2" s="83">
        <f t="shared" si="0"/>
        <v>44620</v>
      </c>
      <c r="AL2" s="83">
        <f t="shared" si="0"/>
        <v>44651</v>
      </c>
      <c r="AM2" s="83">
        <f t="shared" si="0"/>
        <v>44681</v>
      </c>
      <c r="AN2" s="83">
        <f t="shared" si="0"/>
        <v>44712</v>
      </c>
      <c r="AO2" s="83">
        <f t="shared" si="0"/>
        <v>44742</v>
      </c>
      <c r="AP2" s="83">
        <f t="shared" si="0"/>
        <v>44773</v>
      </c>
      <c r="AQ2" s="83">
        <f t="shared" si="0"/>
        <v>44804</v>
      </c>
      <c r="AR2" s="83">
        <f t="shared" si="0"/>
        <v>44834</v>
      </c>
      <c r="AS2" s="83">
        <f t="shared" si="0"/>
        <v>44865</v>
      </c>
      <c r="AT2" s="83">
        <f t="shared" si="0"/>
        <v>44895</v>
      </c>
      <c r="AU2" s="83">
        <f t="shared" si="0"/>
        <v>44926</v>
      </c>
      <c r="AV2" s="83">
        <f t="shared" si="0"/>
        <v>44957</v>
      </c>
      <c r="AW2" s="83">
        <f t="shared" si="0"/>
        <v>44985</v>
      </c>
      <c r="AX2" s="83">
        <f t="shared" si="0"/>
        <v>45016</v>
      </c>
      <c r="AY2" s="83">
        <f t="shared" si="0"/>
        <v>45046</v>
      </c>
      <c r="AZ2" s="83">
        <f t="shared" si="0"/>
        <v>45077</v>
      </c>
      <c r="BA2" s="83">
        <f t="shared" si="0"/>
        <v>45107</v>
      </c>
      <c r="BB2" s="83">
        <f t="shared" si="0"/>
        <v>45138</v>
      </c>
      <c r="BC2" s="83">
        <f t="shared" si="0"/>
        <v>45169</v>
      </c>
      <c r="BD2" s="83">
        <f t="shared" si="0"/>
        <v>45199</v>
      </c>
      <c r="BE2" s="83">
        <f t="shared" si="0"/>
        <v>45230</v>
      </c>
      <c r="BF2" s="83">
        <f t="shared" si="0"/>
        <v>45260</v>
      </c>
      <c r="BG2" s="83">
        <f t="shared" si="0"/>
        <v>45291</v>
      </c>
      <c r="BH2" s="83">
        <f t="shared" si="0"/>
        <v>45322</v>
      </c>
      <c r="BI2" s="83">
        <f t="shared" si="0"/>
        <v>45351</v>
      </c>
      <c r="BJ2" s="83">
        <f t="shared" si="0"/>
        <v>45382</v>
      </c>
      <c r="BK2" s="83">
        <f t="shared" si="0"/>
        <v>45412</v>
      </c>
      <c r="BL2" s="83">
        <f t="shared" si="0"/>
        <v>45443</v>
      </c>
      <c r="BM2" s="83">
        <f t="shared" si="0"/>
        <v>45473</v>
      </c>
      <c r="BN2" s="83">
        <f t="shared" si="0"/>
        <v>45504</v>
      </c>
      <c r="BO2" s="83">
        <f t="shared" si="0"/>
        <v>45535</v>
      </c>
      <c r="BP2" s="83">
        <f t="shared" si="0"/>
        <v>45565</v>
      </c>
      <c r="BQ2" s="83">
        <f t="shared" si="0"/>
        <v>45596</v>
      </c>
      <c r="BR2" s="83">
        <f t="shared" si="0"/>
        <v>45626</v>
      </c>
      <c r="BS2" s="83">
        <f t="shared" si="0"/>
        <v>45657</v>
      </c>
      <c r="BT2" s="83">
        <f t="shared" si="0"/>
        <v>45688</v>
      </c>
      <c r="BU2" s="83">
        <f t="shared" si="0"/>
        <v>45716</v>
      </c>
      <c r="BV2" s="83">
        <f t="shared" si="0"/>
        <v>45747</v>
      </c>
      <c r="BW2" s="83">
        <f t="shared" si="0"/>
        <v>45777</v>
      </c>
      <c r="BX2" s="83">
        <f t="shared" si="0"/>
        <v>45808</v>
      </c>
      <c r="BY2" s="83">
        <f t="shared" ref="BY2:CE2" si="1">EOMONTH(BX2,1)</f>
        <v>45838</v>
      </c>
      <c r="BZ2" s="83">
        <f t="shared" si="1"/>
        <v>45869</v>
      </c>
      <c r="CA2" s="83">
        <f t="shared" si="1"/>
        <v>45900</v>
      </c>
      <c r="CB2" s="83">
        <f t="shared" si="1"/>
        <v>45930</v>
      </c>
      <c r="CC2" s="83">
        <f t="shared" si="1"/>
        <v>45961</v>
      </c>
      <c r="CD2" s="83">
        <f t="shared" si="1"/>
        <v>45991</v>
      </c>
      <c r="CE2" s="83">
        <f t="shared" si="1"/>
        <v>46022</v>
      </c>
    </row>
    <row r="3" spans="1:83">
      <c r="A3" s="84"/>
      <c r="B3" s="84"/>
      <c r="C3" s="84"/>
      <c r="D3" s="84"/>
      <c r="E3" s="84"/>
      <c r="F3" s="84"/>
      <c r="G3" s="84"/>
      <c r="H3" s="84" t="s">
        <v>59</v>
      </c>
      <c r="I3" s="97">
        <f>'A&amp;R'!H5</f>
        <v>43830</v>
      </c>
      <c r="J3" s="84"/>
      <c r="K3" s="85">
        <f t="shared" ref="K3:BG3" si="2">YEAR(K2)</f>
        <v>2019</v>
      </c>
      <c r="L3" s="85">
        <f t="shared" si="2"/>
        <v>2020</v>
      </c>
      <c r="M3" s="85">
        <f t="shared" si="2"/>
        <v>2020</v>
      </c>
      <c r="N3" s="85">
        <f t="shared" si="2"/>
        <v>2020</v>
      </c>
      <c r="O3" s="85">
        <f t="shared" si="2"/>
        <v>2020</v>
      </c>
      <c r="P3" s="85">
        <f t="shared" si="2"/>
        <v>2020</v>
      </c>
      <c r="Q3" s="85">
        <f t="shared" si="2"/>
        <v>2020</v>
      </c>
      <c r="R3" s="85">
        <f t="shared" si="2"/>
        <v>2020</v>
      </c>
      <c r="S3" s="85">
        <f t="shared" si="2"/>
        <v>2020</v>
      </c>
      <c r="T3" s="85">
        <f t="shared" si="2"/>
        <v>2020</v>
      </c>
      <c r="U3" s="85">
        <f t="shared" si="2"/>
        <v>2020</v>
      </c>
      <c r="V3" s="85">
        <f t="shared" si="2"/>
        <v>2020</v>
      </c>
      <c r="W3" s="85">
        <f t="shared" si="2"/>
        <v>2020</v>
      </c>
      <c r="X3" s="85">
        <f t="shared" si="2"/>
        <v>2021</v>
      </c>
      <c r="Y3" s="85">
        <f t="shared" si="2"/>
        <v>2021</v>
      </c>
      <c r="Z3" s="85">
        <f t="shared" si="2"/>
        <v>2021</v>
      </c>
      <c r="AA3" s="85">
        <f t="shared" si="2"/>
        <v>2021</v>
      </c>
      <c r="AB3" s="85">
        <f t="shared" si="2"/>
        <v>2021</v>
      </c>
      <c r="AC3" s="85">
        <f t="shared" si="2"/>
        <v>2021</v>
      </c>
      <c r="AD3" s="85">
        <f t="shared" si="2"/>
        <v>2021</v>
      </c>
      <c r="AE3" s="85">
        <f t="shared" si="2"/>
        <v>2021</v>
      </c>
      <c r="AF3" s="85">
        <f t="shared" si="2"/>
        <v>2021</v>
      </c>
      <c r="AG3" s="85">
        <f t="shared" si="2"/>
        <v>2021</v>
      </c>
      <c r="AH3" s="85">
        <f t="shared" si="2"/>
        <v>2021</v>
      </c>
      <c r="AI3" s="85">
        <f t="shared" si="2"/>
        <v>2021</v>
      </c>
      <c r="AJ3" s="85">
        <f t="shared" si="2"/>
        <v>2022</v>
      </c>
      <c r="AK3" s="85">
        <f t="shared" si="2"/>
        <v>2022</v>
      </c>
      <c r="AL3" s="85">
        <f t="shared" si="2"/>
        <v>2022</v>
      </c>
      <c r="AM3" s="85">
        <f t="shared" si="2"/>
        <v>2022</v>
      </c>
      <c r="AN3" s="85">
        <f t="shared" si="2"/>
        <v>2022</v>
      </c>
      <c r="AO3" s="85">
        <f t="shared" si="2"/>
        <v>2022</v>
      </c>
      <c r="AP3" s="85">
        <f t="shared" si="2"/>
        <v>2022</v>
      </c>
      <c r="AQ3" s="85">
        <f t="shared" si="2"/>
        <v>2022</v>
      </c>
      <c r="AR3" s="85">
        <f t="shared" si="2"/>
        <v>2022</v>
      </c>
      <c r="AS3" s="85">
        <f t="shared" si="2"/>
        <v>2022</v>
      </c>
      <c r="AT3" s="85">
        <f t="shared" si="2"/>
        <v>2022</v>
      </c>
      <c r="AU3" s="85">
        <f t="shared" si="2"/>
        <v>2022</v>
      </c>
      <c r="AV3" s="85">
        <f t="shared" si="2"/>
        <v>2023</v>
      </c>
      <c r="AW3" s="85">
        <f t="shared" si="2"/>
        <v>2023</v>
      </c>
      <c r="AX3" s="85">
        <f t="shared" si="2"/>
        <v>2023</v>
      </c>
      <c r="AY3" s="85">
        <f t="shared" si="2"/>
        <v>2023</v>
      </c>
      <c r="AZ3" s="85">
        <f t="shared" si="2"/>
        <v>2023</v>
      </c>
      <c r="BA3" s="85">
        <f t="shared" si="2"/>
        <v>2023</v>
      </c>
      <c r="BB3" s="85">
        <f t="shared" si="2"/>
        <v>2023</v>
      </c>
      <c r="BC3" s="85">
        <f t="shared" si="2"/>
        <v>2023</v>
      </c>
      <c r="BD3" s="85">
        <f t="shared" si="2"/>
        <v>2023</v>
      </c>
      <c r="BE3" s="85">
        <f t="shared" si="2"/>
        <v>2023</v>
      </c>
      <c r="BF3" s="85">
        <f t="shared" si="2"/>
        <v>2023</v>
      </c>
      <c r="BG3" s="85">
        <f t="shared" si="2"/>
        <v>2023</v>
      </c>
      <c r="BH3" s="85">
        <f t="shared" ref="BH3:BS3" si="3">YEAR(BH2)</f>
        <v>2024</v>
      </c>
      <c r="BI3" s="85">
        <f t="shared" si="3"/>
        <v>2024</v>
      </c>
      <c r="BJ3" s="85">
        <f t="shared" si="3"/>
        <v>2024</v>
      </c>
      <c r="BK3" s="85">
        <f t="shared" si="3"/>
        <v>2024</v>
      </c>
      <c r="BL3" s="85">
        <f t="shared" si="3"/>
        <v>2024</v>
      </c>
      <c r="BM3" s="85">
        <f t="shared" si="3"/>
        <v>2024</v>
      </c>
      <c r="BN3" s="85">
        <f t="shared" si="3"/>
        <v>2024</v>
      </c>
      <c r="BO3" s="85">
        <f t="shared" si="3"/>
        <v>2024</v>
      </c>
      <c r="BP3" s="85">
        <f t="shared" si="3"/>
        <v>2024</v>
      </c>
      <c r="BQ3" s="85">
        <f t="shared" si="3"/>
        <v>2024</v>
      </c>
      <c r="BR3" s="85">
        <f t="shared" si="3"/>
        <v>2024</v>
      </c>
      <c r="BS3" s="85">
        <f t="shared" si="3"/>
        <v>2024</v>
      </c>
      <c r="BT3" s="85">
        <f t="shared" ref="BT3:CE3" si="4">YEAR(BT2)</f>
        <v>2025</v>
      </c>
      <c r="BU3" s="85">
        <f t="shared" si="4"/>
        <v>2025</v>
      </c>
      <c r="BV3" s="85">
        <f t="shared" si="4"/>
        <v>2025</v>
      </c>
      <c r="BW3" s="85">
        <f t="shared" si="4"/>
        <v>2025</v>
      </c>
      <c r="BX3" s="85">
        <f t="shared" si="4"/>
        <v>2025</v>
      </c>
      <c r="BY3" s="85">
        <f t="shared" si="4"/>
        <v>2025</v>
      </c>
      <c r="BZ3" s="85">
        <f t="shared" si="4"/>
        <v>2025</v>
      </c>
      <c r="CA3" s="85">
        <f t="shared" si="4"/>
        <v>2025</v>
      </c>
      <c r="CB3" s="85">
        <f t="shared" si="4"/>
        <v>2025</v>
      </c>
      <c r="CC3" s="85">
        <f t="shared" si="4"/>
        <v>2025</v>
      </c>
      <c r="CD3" s="85">
        <f t="shared" si="4"/>
        <v>2025</v>
      </c>
      <c r="CE3" s="85">
        <f t="shared" si="4"/>
        <v>2025</v>
      </c>
    </row>
    <row r="4" spans="1:83">
      <c r="A4" s="84"/>
      <c r="B4" s="84"/>
      <c r="C4" s="84"/>
      <c r="D4" s="84"/>
      <c r="E4" s="84"/>
      <c r="F4" s="84"/>
      <c r="G4" s="84"/>
      <c r="H4" s="84" t="s">
        <v>16</v>
      </c>
      <c r="I4" s="98">
        <f>'A&amp;R'!$H$7</f>
        <v>45657</v>
      </c>
      <c r="J4" s="84"/>
      <c r="K4" s="86">
        <f t="shared" ref="K4:BG4" si="5">MONTH(K2)</f>
        <v>12</v>
      </c>
      <c r="L4" s="86">
        <f t="shared" si="5"/>
        <v>1</v>
      </c>
      <c r="M4" s="86">
        <f t="shared" si="5"/>
        <v>2</v>
      </c>
      <c r="N4" s="86">
        <f t="shared" si="5"/>
        <v>3</v>
      </c>
      <c r="O4" s="86">
        <f t="shared" si="5"/>
        <v>4</v>
      </c>
      <c r="P4" s="86">
        <f t="shared" si="5"/>
        <v>5</v>
      </c>
      <c r="Q4" s="86">
        <f t="shared" si="5"/>
        <v>6</v>
      </c>
      <c r="R4" s="86">
        <f t="shared" si="5"/>
        <v>7</v>
      </c>
      <c r="S4" s="86">
        <f t="shared" si="5"/>
        <v>8</v>
      </c>
      <c r="T4" s="86">
        <f t="shared" si="5"/>
        <v>9</v>
      </c>
      <c r="U4" s="86">
        <f t="shared" si="5"/>
        <v>10</v>
      </c>
      <c r="V4" s="86">
        <f t="shared" si="5"/>
        <v>11</v>
      </c>
      <c r="W4" s="86">
        <f t="shared" si="5"/>
        <v>12</v>
      </c>
      <c r="X4" s="86">
        <f t="shared" si="5"/>
        <v>1</v>
      </c>
      <c r="Y4" s="86">
        <f t="shared" si="5"/>
        <v>2</v>
      </c>
      <c r="Z4" s="86">
        <f t="shared" si="5"/>
        <v>3</v>
      </c>
      <c r="AA4" s="86">
        <f t="shared" si="5"/>
        <v>4</v>
      </c>
      <c r="AB4" s="86">
        <f t="shared" si="5"/>
        <v>5</v>
      </c>
      <c r="AC4" s="86">
        <f t="shared" si="5"/>
        <v>6</v>
      </c>
      <c r="AD4" s="86">
        <f t="shared" si="5"/>
        <v>7</v>
      </c>
      <c r="AE4" s="86">
        <f t="shared" si="5"/>
        <v>8</v>
      </c>
      <c r="AF4" s="86">
        <f t="shared" si="5"/>
        <v>9</v>
      </c>
      <c r="AG4" s="86">
        <f t="shared" si="5"/>
        <v>10</v>
      </c>
      <c r="AH4" s="86">
        <f t="shared" si="5"/>
        <v>11</v>
      </c>
      <c r="AI4" s="86">
        <f t="shared" si="5"/>
        <v>12</v>
      </c>
      <c r="AJ4" s="86">
        <f t="shared" si="5"/>
        <v>1</v>
      </c>
      <c r="AK4" s="86">
        <f t="shared" si="5"/>
        <v>2</v>
      </c>
      <c r="AL4" s="86">
        <f t="shared" si="5"/>
        <v>3</v>
      </c>
      <c r="AM4" s="86">
        <f t="shared" si="5"/>
        <v>4</v>
      </c>
      <c r="AN4" s="86">
        <f t="shared" si="5"/>
        <v>5</v>
      </c>
      <c r="AO4" s="86">
        <f t="shared" si="5"/>
        <v>6</v>
      </c>
      <c r="AP4" s="86">
        <f t="shared" si="5"/>
        <v>7</v>
      </c>
      <c r="AQ4" s="86">
        <f t="shared" si="5"/>
        <v>8</v>
      </c>
      <c r="AR4" s="86">
        <f t="shared" si="5"/>
        <v>9</v>
      </c>
      <c r="AS4" s="86">
        <f t="shared" si="5"/>
        <v>10</v>
      </c>
      <c r="AT4" s="86">
        <f t="shared" si="5"/>
        <v>11</v>
      </c>
      <c r="AU4" s="86">
        <f t="shared" si="5"/>
        <v>12</v>
      </c>
      <c r="AV4" s="86">
        <f t="shared" si="5"/>
        <v>1</v>
      </c>
      <c r="AW4" s="86">
        <f t="shared" si="5"/>
        <v>2</v>
      </c>
      <c r="AX4" s="86">
        <f t="shared" si="5"/>
        <v>3</v>
      </c>
      <c r="AY4" s="86">
        <f t="shared" si="5"/>
        <v>4</v>
      </c>
      <c r="AZ4" s="86">
        <f t="shared" si="5"/>
        <v>5</v>
      </c>
      <c r="BA4" s="86">
        <f t="shared" si="5"/>
        <v>6</v>
      </c>
      <c r="BB4" s="86">
        <f t="shared" si="5"/>
        <v>7</v>
      </c>
      <c r="BC4" s="86">
        <f t="shared" si="5"/>
        <v>8</v>
      </c>
      <c r="BD4" s="86">
        <f t="shared" si="5"/>
        <v>9</v>
      </c>
      <c r="BE4" s="86">
        <f t="shared" si="5"/>
        <v>10</v>
      </c>
      <c r="BF4" s="86">
        <f t="shared" si="5"/>
        <v>11</v>
      </c>
      <c r="BG4" s="86">
        <f t="shared" si="5"/>
        <v>12</v>
      </c>
      <c r="BH4" s="86">
        <f t="shared" ref="BH4:BS4" si="6">MONTH(BH2)</f>
        <v>1</v>
      </c>
      <c r="BI4" s="86">
        <f t="shared" si="6"/>
        <v>2</v>
      </c>
      <c r="BJ4" s="86">
        <f t="shared" si="6"/>
        <v>3</v>
      </c>
      <c r="BK4" s="86">
        <f t="shared" si="6"/>
        <v>4</v>
      </c>
      <c r="BL4" s="86">
        <f t="shared" si="6"/>
        <v>5</v>
      </c>
      <c r="BM4" s="86">
        <f t="shared" si="6"/>
        <v>6</v>
      </c>
      <c r="BN4" s="86">
        <f t="shared" si="6"/>
        <v>7</v>
      </c>
      <c r="BO4" s="86">
        <f t="shared" si="6"/>
        <v>8</v>
      </c>
      <c r="BP4" s="86">
        <f t="shared" si="6"/>
        <v>9</v>
      </c>
      <c r="BQ4" s="86">
        <f t="shared" si="6"/>
        <v>10</v>
      </c>
      <c r="BR4" s="86">
        <f t="shared" si="6"/>
        <v>11</v>
      </c>
      <c r="BS4" s="86">
        <f t="shared" si="6"/>
        <v>12</v>
      </c>
      <c r="BT4" s="86">
        <f t="shared" ref="BT4:CE4" si="7">MONTH(BT2)</f>
        <v>1</v>
      </c>
      <c r="BU4" s="86">
        <f t="shared" si="7"/>
        <v>2</v>
      </c>
      <c r="BV4" s="86">
        <f t="shared" si="7"/>
        <v>3</v>
      </c>
      <c r="BW4" s="86">
        <f t="shared" si="7"/>
        <v>4</v>
      </c>
      <c r="BX4" s="86">
        <f t="shared" si="7"/>
        <v>5</v>
      </c>
      <c r="BY4" s="86">
        <f t="shared" si="7"/>
        <v>6</v>
      </c>
      <c r="BZ4" s="86">
        <f t="shared" si="7"/>
        <v>7</v>
      </c>
      <c r="CA4" s="86">
        <f t="shared" si="7"/>
        <v>8</v>
      </c>
      <c r="CB4" s="86">
        <f t="shared" si="7"/>
        <v>9</v>
      </c>
      <c r="CC4" s="86">
        <f t="shared" si="7"/>
        <v>10</v>
      </c>
      <c r="CD4" s="86">
        <f t="shared" si="7"/>
        <v>11</v>
      </c>
      <c r="CE4" s="86">
        <f t="shared" si="7"/>
        <v>12</v>
      </c>
    </row>
    <row r="5" spans="1:83">
      <c r="A5" s="84"/>
      <c r="B5" s="84"/>
      <c r="C5" s="84"/>
      <c r="D5" s="84"/>
      <c r="E5" s="84"/>
      <c r="F5" s="84"/>
      <c r="G5" s="84"/>
      <c r="H5" s="84"/>
      <c r="I5" s="84"/>
      <c r="J5" s="84"/>
      <c r="K5" s="87">
        <v>0</v>
      </c>
      <c r="L5" s="87">
        <f t="shared" ref="L5:BW5" si="8">INT((L$8-1)/12)+1</f>
        <v>1</v>
      </c>
      <c r="M5" s="87">
        <f t="shared" si="8"/>
        <v>1</v>
      </c>
      <c r="N5" s="87">
        <f t="shared" si="8"/>
        <v>1</v>
      </c>
      <c r="O5" s="87">
        <f t="shared" si="8"/>
        <v>1</v>
      </c>
      <c r="P5" s="87">
        <f t="shared" si="8"/>
        <v>1</v>
      </c>
      <c r="Q5" s="87">
        <f t="shared" si="8"/>
        <v>1</v>
      </c>
      <c r="R5" s="87">
        <f t="shared" si="8"/>
        <v>1</v>
      </c>
      <c r="S5" s="87">
        <f t="shared" si="8"/>
        <v>1</v>
      </c>
      <c r="T5" s="87">
        <f t="shared" si="8"/>
        <v>1</v>
      </c>
      <c r="U5" s="87">
        <f t="shared" si="8"/>
        <v>1</v>
      </c>
      <c r="V5" s="87">
        <f t="shared" si="8"/>
        <v>1</v>
      </c>
      <c r="W5" s="87">
        <f t="shared" si="8"/>
        <v>1</v>
      </c>
      <c r="X5" s="87">
        <f t="shared" si="8"/>
        <v>2</v>
      </c>
      <c r="Y5" s="87">
        <f t="shared" si="8"/>
        <v>2</v>
      </c>
      <c r="Z5" s="87">
        <f t="shared" si="8"/>
        <v>2</v>
      </c>
      <c r="AA5" s="87">
        <f t="shared" si="8"/>
        <v>2</v>
      </c>
      <c r="AB5" s="87">
        <f t="shared" si="8"/>
        <v>2</v>
      </c>
      <c r="AC5" s="87">
        <f t="shared" si="8"/>
        <v>2</v>
      </c>
      <c r="AD5" s="87">
        <f t="shared" si="8"/>
        <v>2</v>
      </c>
      <c r="AE5" s="87">
        <f t="shared" si="8"/>
        <v>2</v>
      </c>
      <c r="AF5" s="87">
        <f t="shared" si="8"/>
        <v>2</v>
      </c>
      <c r="AG5" s="87">
        <f t="shared" si="8"/>
        <v>2</v>
      </c>
      <c r="AH5" s="87">
        <f t="shared" si="8"/>
        <v>2</v>
      </c>
      <c r="AI5" s="87">
        <f t="shared" si="8"/>
        <v>2</v>
      </c>
      <c r="AJ5" s="87">
        <f t="shared" si="8"/>
        <v>3</v>
      </c>
      <c r="AK5" s="87">
        <f t="shared" si="8"/>
        <v>3</v>
      </c>
      <c r="AL5" s="87">
        <f t="shared" si="8"/>
        <v>3</v>
      </c>
      <c r="AM5" s="87">
        <f t="shared" si="8"/>
        <v>3</v>
      </c>
      <c r="AN5" s="87">
        <f t="shared" si="8"/>
        <v>3</v>
      </c>
      <c r="AO5" s="87">
        <f t="shared" si="8"/>
        <v>3</v>
      </c>
      <c r="AP5" s="87">
        <f t="shared" si="8"/>
        <v>3</v>
      </c>
      <c r="AQ5" s="87">
        <f t="shared" si="8"/>
        <v>3</v>
      </c>
      <c r="AR5" s="87">
        <f t="shared" si="8"/>
        <v>3</v>
      </c>
      <c r="AS5" s="87">
        <f t="shared" si="8"/>
        <v>3</v>
      </c>
      <c r="AT5" s="87">
        <f t="shared" si="8"/>
        <v>3</v>
      </c>
      <c r="AU5" s="87">
        <f t="shared" si="8"/>
        <v>3</v>
      </c>
      <c r="AV5" s="87">
        <f t="shared" si="8"/>
        <v>4</v>
      </c>
      <c r="AW5" s="87">
        <f t="shared" si="8"/>
        <v>4</v>
      </c>
      <c r="AX5" s="87">
        <f t="shared" si="8"/>
        <v>4</v>
      </c>
      <c r="AY5" s="87">
        <f t="shared" si="8"/>
        <v>4</v>
      </c>
      <c r="AZ5" s="87">
        <f t="shared" si="8"/>
        <v>4</v>
      </c>
      <c r="BA5" s="87">
        <f t="shared" si="8"/>
        <v>4</v>
      </c>
      <c r="BB5" s="87">
        <f t="shared" si="8"/>
        <v>4</v>
      </c>
      <c r="BC5" s="87">
        <f t="shared" si="8"/>
        <v>4</v>
      </c>
      <c r="BD5" s="87">
        <f t="shared" si="8"/>
        <v>4</v>
      </c>
      <c r="BE5" s="87">
        <f t="shared" si="8"/>
        <v>4</v>
      </c>
      <c r="BF5" s="87">
        <f t="shared" si="8"/>
        <v>4</v>
      </c>
      <c r="BG5" s="87">
        <f t="shared" si="8"/>
        <v>4</v>
      </c>
      <c r="BH5" s="87">
        <f t="shared" si="8"/>
        <v>5</v>
      </c>
      <c r="BI5" s="87">
        <f t="shared" si="8"/>
        <v>5</v>
      </c>
      <c r="BJ5" s="87">
        <f t="shared" si="8"/>
        <v>5</v>
      </c>
      <c r="BK5" s="87">
        <f t="shared" si="8"/>
        <v>5</v>
      </c>
      <c r="BL5" s="87">
        <f t="shared" si="8"/>
        <v>5</v>
      </c>
      <c r="BM5" s="87">
        <f t="shared" si="8"/>
        <v>5</v>
      </c>
      <c r="BN5" s="87">
        <f t="shared" si="8"/>
        <v>5</v>
      </c>
      <c r="BO5" s="87">
        <f t="shared" si="8"/>
        <v>5</v>
      </c>
      <c r="BP5" s="87">
        <f t="shared" si="8"/>
        <v>5</v>
      </c>
      <c r="BQ5" s="87">
        <f t="shared" si="8"/>
        <v>5</v>
      </c>
      <c r="BR5" s="87">
        <f t="shared" si="8"/>
        <v>5</v>
      </c>
      <c r="BS5" s="87">
        <f t="shared" si="8"/>
        <v>5</v>
      </c>
      <c r="BT5" s="87">
        <f t="shared" si="8"/>
        <v>6</v>
      </c>
      <c r="BU5" s="87">
        <f t="shared" si="8"/>
        <v>6</v>
      </c>
      <c r="BV5" s="87">
        <f t="shared" si="8"/>
        <v>6</v>
      </c>
      <c r="BW5" s="87">
        <f t="shared" si="8"/>
        <v>6</v>
      </c>
      <c r="BX5" s="87">
        <f t="shared" ref="BX5:CE5" si="9">INT((BX$8-1)/12)+1</f>
        <v>6</v>
      </c>
      <c r="BY5" s="87">
        <f t="shared" si="9"/>
        <v>6</v>
      </c>
      <c r="BZ5" s="87">
        <f t="shared" si="9"/>
        <v>6</v>
      </c>
      <c r="CA5" s="87">
        <f t="shared" si="9"/>
        <v>6</v>
      </c>
      <c r="CB5" s="87">
        <f t="shared" si="9"/>
        <v>6</v>
      </c>
      <c r="CC5" s="87">
        <f t="shared" si="9"/>
        <v>6</v>
      </c>
      <c r="CD5" s="87">
        <f t="shared" si="9"/>
        <v>6</v>
      </c>
      <c r="CE5" s="87">
        <f t="shared" si="9"/>
        <v>6</v>
      </c>
    </row>
    <row r="6" spans="1:83">
      <c r="A6" s="84"/>
      <c r="B6" s="84"/>
      <c r="C6" s="84"/>
      <c r="D6" s="84"/>
      <c r="E6" s="84"/>
      <c r="F6" s="84"/>
      <c r="G6" s="84"/>
      <c r="H6" s="84"/>
      <c r="I6" s="84"/>
      <c r="J6" s="84"/>
      <c r="K6" s="88">
        <v>0</v>
      </c>
      <c r="L6" s="88">
        <f t="shared" ref="L6:BW6" si="10">INT((L$8-1)/6)+1</f>
        <v>1</v>
      </c>
      <c r="M6" s="88">
        <f t="shared" si="10"/>
        <v>1</v>
      </c>
      <c r="N6" s="88">
        <f t="shared" si="10"/>
        <v>1</v>
      </c>
      <c r="O6" s="88">
        <f t="shared" si="10"/>
        <v>1</v>
      </c>
      <c r="P6" s="88">
        <f t="shared" si="10"/>
        <v>1</v>
      </c>
      <c r="Q6" s="88">
        <f t="shared" si="10"/>
        <v>1</v>
      </c>
      <c r="R6" s="88">
        <f t="shared" si="10"/>
        <v>2</v>
      </c>
      <c r="S6" s="88">
        <f t="shared" si="10"/>
        <v>2</v>
      </c>
      <c r="T6" s="88">
        <f t="shared" si="10"/>
        <v>2</v>
      </c>
      <c r="U6" s="88">
        <f t="shared" si="10"/>
        <v>2</v>
      </c>
      <c r="V6" s="88">
        <f t="shared" si="10"/>
        <v>2</v>
      </c>
      <c r="W6" s="88">
        <f t="shared" si="10"/>
        <v>2</v>
      </c>
      <c r="X6" s="88">
        <f t="shared" si="10"/>
        <v>3</v>
      </c>
      <c r="Y6" s="88">
        <f t="shared" si="10"/>
        <v>3</v>
      </c>
      <c r="Z6" s="88">
        <f t="shared" si="10"/>
        <v>3</v>
      </c>
      <c r="AA6" s="88">
        <f t="shared" si="10"/>
        <v>3</v>
      </c>
      <c r="AB6" s="88">
        <f t="shared" si="10"/>
        <v>3</v>
      </c>
      <c r="AC6" s="88">
        <f t="shared" si="10"/>
        <v>3</v>
      </c>
      <c r="AD6" s="88">
        <f t="shared" si="10"/>
        <v>4</v>
      </c>
      <c r="AE6" s="88">
        <f t="shared" si="10"/>
        <v>4</v>
      </c>
      <c r="AF6" s="88">
        <f t="shared" si="10"/>
        <v>4</v>
      </c>
      <c r="AG6" s="88">
        <f t="shared" si="10"/>
        <v>4</v>
      </c>
      <c r="AH6" s="88">
        <f t="shared" si="10"/>
        <v>4</v>
      </c>
      <c r="AI6" s="88">
        <f t="shared" si="10"/>
        <v>4</v>
      </c>
      <c r="AJ6" s="88">
        <f t="shared" si="10"/>
        <v>5</v>
      </c>
      <c r="AK6" s="88">
        <f t="shared" si="10"/>
        <v>5</v>
      </c>
      <c r="AL6" s="88">
        <f t="shared" si="10"/>
        <v>5</v>
      </c>
      <c r="AM6" s="88">
        <f t="shared" si="10"/>
        <v>5</v>
      </c>
      <c r="AN6" s="88">
        <f t="shared" si="10"/>
        <v>5</v>
      </c>
      <c r="AO6" s="88">
        <f t="shared" si="10"/>
        <v>5</v>
      </c>
      <c r="AP6" s="88">
        <f t="shared" si="10"/>
        <v>6</v>
      </c>
      <c r="AQ6" s="88">
        <f t="shared" si="10"/>
        <v>6</v>
      </c>
      <c r="AR6" s="88">
        <f t="shared" si="10"/>
        <v>6</v>
      </c>
      <c r="AS6" s="88">
        <f t="shared" si="10"/>
        <v>6</v>
      </c>
      <c r="AT6" s="88">
        <f t="shared" si="10"/>
        <v>6</v>
      </c>
      <c r="AU6" s="88">
        <f t="shared" si="10"/>
        <v>6</v>
      </c>
      <c r="AV6" s="88">
        <f t="shared" si="10"/>
        <v>7</v>
      </c>
      <c r="AW6" s="88">
        <f t="shared" si="10"/>
        <v>7</v>
      </c>
      <c r="AX6" s="88">
        <f t="shared" si="10"/>
        <v>7</v>
      </c>
      <c r="AY6" s="88">
        <f t="shared" si="10"/>
        <v>7</v>
      </c>
      <c r="AZ6" s="88">
        <f t="shared" si="10"/>
        <v>7</v>
      </c>
      <c r="BA6" s="88">
        <f t="shared" si="10"/>
        <v>7</v>
      </c>
      <c r="BB6" s="88">
        <f t="shared" si="10"/>
        <v>8</v>
      </c>
      <c r="BC6" s="88">
        <f t="shared" si="10"/>
        <v>8</v>
      </c>
      <c r="BD6" s="88">
        <f t="shared" si="10"/>
        <v>8</v>
      </c>
      <c r="BE6" s="88">
        <f t="shared" si="10"/>
        <v>8</v>
      </c>
      <c r="BF6" s="88">
        <f t="shared" si="10"/>
        <v>8</v>
      </c>
      <c r="BG6" s="88">
        <f t="shared" si="10"/>
        <v>8</v>
      </c>
      <c r="BH6" s="88">
        <f t="shared" si="10"/>
        <v>9</v>
      </c>
      <c r="BI6" s="88">
        <f t="shared" si="10"/>
        <v>9</v>
      </c>
      <c r="BJ6" s="88">
        <f t="shared" si="10"/>
        <v>9</v>
      </c>
      <c r="BK6" s="88">
        <f t="shared" si="10"/>
        <v>9</v>
      </c>
      <c r="BL6" s="88">
        <f t="shared" si="10"/>
        <v>9</v>
      </c>
      <c r="BM6" s="88">
        <f t="shared" si="10"/>
        <v>9</v>
      </c>
      <c r="BN6" s="88">
        <f t="shared" si="10"/>
        <v>10</v>
      </c>
      <c r="BO6" s="88">
        <f t="shared" si="10"/>
        <v>10</v>
      </c>
      <c r="BP6" s="88">
        <f t="shared" si="10"/>
        <v>10</v>
      </c>
      <c r="BQ6" s="88">
        <f t="shared" si="10"/>
        <v>10</v>
      </c>
      <c r="BR6" s="88">
        <f t="shared" si="10"/>
        <v>10</v>
      </c>
      <c r="BS6" s="88">
        <f t="shared" si="10"/>
        <v>10</v>
      </c>
      <c r="BT6" s="88">
        <f t="shared" si="10"/>
        <v>11</v>
      </c>
      <c r="BU6" s="88">
        <f t="shared" si="10"/>
        <v>11</v>
      </c>
      <c r="BV6" s="88">
        <f t="shared" si="10"/>
        <v>11</v>
      </c>
      <c r="BW6" s="88">
        <f t="shared" si="10"/>
        <v>11</v>
      </c>
      <c r="BX6" s="88">
        <f t="shared" ref="BX6:CE6" si="11">INT((BX$8-1)/6)+1</f>
        <v>11</v>
      </c>
      <c r="BY6" s="88">
        <f t="shared" si="11"/>
        <v>11</v>
      </c>
      <c r="BZ6" s="88">
        <f t="shared" si="11"/>
        <v>12</v>
      </c>
      <c r="CA6" s="88">
        <f t="shared" si="11"/>
        <v>12</v>
      </c>
      <c r="CB6" s="88">
        <f t="shared" si="11"/>
        <v>12</v>
      </c>
      <c r="CC6" s="88">
        <f t="shared" si="11"/>
        <v>12</v>
      </c>
      <c r="CD6" s="88">
        <f t="shared" si="11"/>
        <v>12</v>
      </c>
      <c r="CE6" s="88">
        <f t="shared" si="11"/>
        <v>12</v>
      </c>
    </row>
    <row r="7" spans="1:83">
      <c r="A7" s="84"/>
      <c r="B7" s="84"/>
      <c r="C7" s="84"/>
      <c r="D7" s="84"/>
      <c r="E7" s="84"/>
      <c r="F7" s="84"/>
      <c r="G7" s="84"/>
      <c r="H7" s="84"/>
      <c r="I7" s="84"/>
      <c r="J7" s="84"/>
      <c r="K7" s="89">
        <v>0</v>
      </c>
      <c r="L7" s="89">
        <f t="shared" ref="L7:BW7" si="12">INT((L$8-1)/3)+1</f>
        <v>1</v>
      </c>
      <c r="M7" s="89">
        <f t="shared" si="12"/>
        <v>1</v>
      </c>
      <c r="N7" s="89">
        <f t="shared" si="12"/>
        <v>1</v>
      </c>
      <c r="O7" s="89">
        <f t="shared" si="12"/>
        <v>2</v>
      </c>
      <c r="P7" s="89">
        <f t="shared" si="12"/>
        <v>2</v>
      </c>
      <c r="Q7" s="89">
        <f t="shared" si="12"/>
        <v>2</v>
      </c>
      <c r="R7" s="89">
        <f t="shared" si="12"/>
        <v>3</v>
      </c>
      <c r="S7" s="89">
        <f t="shared" si="12"/>
        <v>3</v>
      </c>
      <c r="T7" s="89">
        <f t="shared" si="12"/>
        <v>3</v>
      </c>
      <c r="U7" s="89">
        <f t="shared" si="12"/>
        <v>4</v>
      </c>
      <c r="V7" s="89">
        <f t="shared" si="12"/>
        <v>4</v>
      </c>
      <c r="W7" s="89">
        <f t="shared" si="12"/>
        <v>4</v>
      </c>
      <c r="X7" s="89">
        <f t="shared" si="12"/>
        <v>5</v>
      </c>
      <c r="Y7" s="89">
        <f t="shared" si="12"/>
        <v>5</v>
      </c>
      <c r="Z7" s="89">
        <f t="shared" si="12"/>
        <v>5</v>
      </c>
      <c r="AA7" s="89">
        <f t="shared" si="12"/>
        <v>6</v>
      </c>
      <c r="AB7" s="89">
        <f t="shared" si="12"/>
        <v>6</v>
      </c>
      <c r="AC7" s="89">
        <f t="shared" si="12"/>
        <v>6</v>
      </c>
      <c r="AD7" s="89">
        <f t="shared" si="12"/>
        <v>7</v>
      </c>
      <c r="AE7" s="89">
        <f t="shared" si="12"/>
        <v>7</v>
      </c>
      <c r="AF7" s="89">
        <f t="shared" si="12"/>
        <v>7</v>
      </c>
      <c r="AG7" s="89">
        <f t="shared" si="12"/>
        <v>8</v>
      </c>
      <c r="AH7" s="89">
        <f t="shared" si="12"/>
        <v>8</v>
      </c>
      <c r="AI7" s="89">
        <f t="shared" si="12"/>
        <v>8</v>
      </c>
      <c r="AJ7" s="89">
        <f t="shared" si="12"/>
        <v>9</v>
      </c>
      <c r="AK7" s="89">
        <f t="shared" si="12"/>
        <v>9</v>
      </c>
      <c r="AL7" s="89">
        <f t="shared" si="12"/>
        <v>9</v>
      </c>
      <c r="AM7" s="89">
        <f t="shared" si="12"/>
        <v>10</v>
      </c>
      <c r="AN7" s="89">
        <f t="shared" si="12"/>
        <v>10</v>
      </c>
      <c r="AO7" s="89">
        <f t="shared" si="12"/>
        <v>10</v>
      </c>
      <c r="AP7" s="89">
        <f t="shared" si="12"/>
        <v>11</v>
      </c>
      <c r="AQ7" s="89">
        <f t="shared" si="12"/>
        <v>11</v>
      </c>
      <c r="AR7" s="89">
        <f t="shared" si="12"/>
        <v>11</v>
      </c>
      <c r="AS7" s="89">
        <f t="shared" si="12"/>
        <v>12</v>
      </c>
      <c r="AT7" s="89">
        <f t="shared" si="12"/>
        <v>12</v>
      </c>
      <c r="AU7" s="89">
        <f t="shared" si="12"/>
        <v>12</v>
      </c>
      <c r="AV7" s="89">
        <f t="shared" si="12"/>
        <v>13</v>
      </c>
      <c r="AW7" s="89">
        <f t="shared" si="12"/>
        <v>13</v>
      </c>
      <c r="AX7" s="89">
        <f t="shared" si="12"/>
        <v>13</v>
      </c>
      <c r="AY7" s="89">
        <f t="shared" si="12"/>
        <v>14</v>
      </c>
      <c r="AZ7" s="89">
        <f t="shared" si="12"/>
        <v>14</v>
      </c>
      <c r="BA7" s="89">
        <f t="shared" si="12"/>
        <v>14</v>
      </c>
      <c r="BB7" s="89">
        <f t="shared" si="12"/>
        <v>15</v>
      </c>
      <c r="BC7" s="89">
        <f t="shared" si="12"/>
        <v>15</v>
      </c>
      <c r="BD7" s="89">
        <f t="shared" si="12"/>
        <v>15</v>
      </c>
      <c r="BE7" s="89">
        <f t="shared" si="12"/>
        <v>16</v>
      </c>
      <c r="BF7" s="89">
        <f t="shared" si="12"/>
        <v>16</v>
      </c>
      <c r="BG7" s="89">
        <f t="shared" si="12"/>
        <v>16</v>
      </c>
      <c r="BH7" s="89">
        <f t="shared" si="12"/>
        <v>17</v>
      </c>
      <c r="BI7" s="89">
        <f t="shared" si="12"/>
        <v>17</v>
      </c>
      <c r="BJ7" s="89">
        <f t="shared" si="12"/>
        <v>17</v>
      </c>
      <c r="BK7" s="89">
        <f t="shared" si="12"/>
        <v>18</v>
      </c>
      <c r="BL7" s="89">
        <f t="shared" si="12"/>
        <v>18</v>
      </c>
      <c r="BM7" s="89">
        <f t="shared" si="12"/>
        <v>18</v>
      </c>
      <c r="BN7" s="89">
        <f t="shared" si="12"/>
        <v>19</v>
      </c>
      <c r="BO7" s="89">
        <f t="shared" si="12"/>
        <v>19</v>
      </c>
      <c r="BP7" s="89">
        <f t="shared" si="12"/>
        <v>19</v>
      </c>
      <c r="BQ7" s="89">
        <f t="shared" si="12"/>
        <v>20</v>
      </c>
      <c r="BR7" s="89">
        <f t="shared" si="12"/>
        <v>20</v>
      </c>
      <c r="BS7" s="89">
        <f t="shared" si="12"/>
        <v>20</v>
      </c>
      <c r="BT7" s="89">
        <f t="shared" si="12"/>
        <v>21</v>
      </c>
      <c r="BU7" s="89">
        <f t="shared" si="12"/>
        <v>21</v>
      </c>
      <c r="BV7" s="89">
        <f t="shared" si="12"/>
        <v>21</v>
      </c>
      <c r="BW7" s="89">
        <f t="shared" si="12"/>
        <v>22</v>
      </c>
      <c r="BX7" s="89">
        <f t="shared" ref="BX7:CE7" si="13">INT((BX$8-1)/3)+1</f>
        <v>22</v>
      </c>
      <c r="BY7" s="89">
        <f t="shared" si="13"/>
        <v>22</v>
      </c>
      <c r="BZ7" s="89">
        <f t="shared" si="13"/>
        <v>23</v>
      </c>
      <c r="CA7" s="89">
        <f t="shared" si="13"/>
        <v>23</v>
      </c>
      <c r="CB7" s="89">
        <f t="shared" si="13"/>
        <v>23</v>
      </c>
      <c r="CC7" s="89">
        <f t="shared" si="13"/>
        <v>24</v>
      </c>
      <c r="CD7" s="89">
        <f t="shared" si="13"/>
        <v>24</v>
      </c>
      <c r="CE7" s="89">
        <f t="shared" si="13"/>
        <v>24</v>
      </c>
    </row>
    <row r="8" spans="1:83">
      <c r="A8" s="90"/>
      <c r="B8" s="90"/>
      <c r="C8" s="90"/>
      <c r="D8" s="90"/>
      <c r="E8" s="90"/>
      <c r="F8" s="90"/>
      <c r="G8" s="90"/>
      <c r="H8" s="90"/>
      <c r="I8" s="90"/>
      <c r="J8" s="90" t="s">
        <v>17</v>
      </c>
      <c r="K8" s="91">
        <v>0</v>
      </c>
      <c r="L8" s="91">
        <f>K8+1</f>
        <v>1</v>
      </c>
      <c r="M8" s="91">
        <f t="shared" ref="M8:BG8" si="14">L8+1</f>
        <v>2</v>
      </c>
      <c r="N8" s="91">
        <f t="shared" si="14"/>
        <v>3</v>
      </c>
      <c r="O8" s="91">
        <f t="shared" si="14"/>
        <v>4</v>
      </c>
      <c r="P8" s="91">
        <f t="shared" si="14"/>
        <v>5</v>
      </c>
      <c r="Q8" s="91">
        <f t="shared" si="14"/>
        <v>6</v>
      </c>
      <c r="R8" s="91">
        <f t="shared" si="14"/>
        <v>7</v>
      </c>
      <c r="S8" s="91">
        <f t="shared" si="14"/>
        <v>8</v>
      </c>
      <c r="T8" s="91">
        <f t="shared" si="14"/>
        <v>9</v>
      </c>
      <c r="U8" s="91">
        <f t="shared" si="14"/>
        <v>10</v>
      </c>
      <c r="V8" s="91">
        <f t="shared" si="14"/>
        <v>11</v>
      </c>
      <c r="W8" s="91">
        <f t="shared" si="14"/>
        <v>12</v>
      </c>
      <c r="X8" s="91">
        <f t="shared" si="14"/>
        <v>13</v>
      </c>
      <c r="Y8" s="91">
        <f t="shared" si="14"/>
        <v>14</v>
      </c>
      <c r="Z8" s="91">
        <f t="shared" si="14"/>
        <v>15</v>
      </c>
      <c r="AA8" s="91">
        <f t="shared" si="14"/>
        <v>16</v>
      </c>
      <c r="AB8" s="91">
        <f t="shared" si="14"/>
        <v>17</v>
      </c>
      <c r="AC8" s="91">
        <f t="shared" si="14"/>
        <v>18</v>
      </c>
      <c r="AD8" s="91">
        <f t="shared" si="14"/>
        <v>19</v>
      </c>
      <c r="AE8" s="91">
        <f t="shared" si="14"/>
        <v>20</v>
      </c>
      <c r="AF8" s="91">
        <f t="shared" si="14"/>
        <v>21</v>
      </c>
      <c r="AG8" s="91">
        <f t="shared" si="14"/>
        <v>22</v>
      </c>
      <c r="AH8" s="91">
        <f t="shared" si="14"/>
        <v>23</v>
      </c>
      <c r="AI8" s="91">
        <f t="shared" si="14"/>
        <v>24</v>
      </c>
      <c r="AJ8" s="91">
        <f t="shared" si="14"/>
        <v>25</v>
      </c>
      <c r="AK8" s="91">
        <f t="shared" si="14"/>
        <v>26</v>
      </c>
      <c r="AL8" s="91">
        <f t="shared" si="14"/>
        <v>27</v>
      </c>
      <c r="AM8" s="91">
        <f t="shared" si="14"/>
        <v>28</v>
      </c>
      <c r="AN8" s="91">
        <f t="shared" si="14"/>
        <v>29</v>
      </c>
      <c r="AO8" s="91">
        <f t="shared" si="14"/>
        <v>30</v>
      </c>
      <c r="AP8" s="91">
        <f t="shared" si="14"/>
        <v>31</v>
      </c>
      <c r="AQ8" s="91">
        <f t="shared" si="14"/>
        <v>32</v>
      </c>
      <c r="AR8" s="91">
        <f t="shared" si="14"/>
        <v>33</v>
      </c>
      <c r="AS8" s="91">
        <f t="shared" si="14"/>
        <v>34</v>
      </c>
      <c r="AT8" s="91">
        <f t="shared" si="14"/>
        <v>35</v>
      </c>
      <c r="AU8" s="91">
        <f t="shared" si="14"/>
        <v>36</v>
      </c>
      <c r="AV8" s="91">
        <f t="shared" si="14"/>
        <v>37</v>
      </c>
      <c r="AW8" s="91">
        <f t="shared" si="14"/>
        <v>38</v>
      </c>
      <c r="AX8" s="91">
        <f t="shared" si="14"/>
        <v>39</v>
      </c>
      <c r="AY8" s="91">
        <f t="shared" si="14"/>
        <v>40</v>
      </c>
      <c r="AZ8" s="91">
        <f t="shared" si="14"/>
        <v>41</v>
      </c>
      <c r="BA8" s="91">
        <f t="shared" si="14"/>
        <v>42</v>
      </c>
      <c r="BB8" s="91">
        <f t="shared" si="14"/>
        <v>43</v>
      </c>
      <c r="BC8" s="91">
        <f t="shared" si="14"/>
        <v>44</v>
      </c>
      <c r="BD8" s="91">
        <f t="shared" si="14"/>
        <v>45</v>
      </c>
      <c r="BE8" s="91">
        <f t="shared" si="14"/>
        <v>46</v>
      </c>
      <c r="BF8" s="91">
        <f t="shared" si="14"/>
        <v>47</v>
      </c>
      <c r="BG8" s="91">
        <f t="shared" si="14"/>
        <v>48</v>
      </c>
      <c r="BH8" s="91">
        <f t="shared" ref="BH8" si="15">BG8+1</f>
        <v>49</v>
      </c>
      <c r="BI8" s="91">
        <f t="shared" ref="BI8" si="16">BH8+1</f>
        <v>50</v>
      </c>
      <c r="BJ8" s="91">
        <f t="shared" ref="BJ8" si="17">BI8+1</f>
        <v>51</v>
      </c>
      <c r="BK8" s="91">
        <f t="shared" ref="BK8" si="18">BJ8+1</f>
        <v>52</v>
      </c>
      <c r="BL8" s="91">
        <f t="shared" ref="BL8" si="19">BK8+1</f>
        <v>53</v>
      </c>
      <c r="BM8" s="91">
        <f t="shared" ref="BM8" si="20">BL8+1</f>
        <v>54</v>
      </c>
      <c r="BN8" s="91">
        <f t="shared" ref="BN8" si="21">BM8+1</f>
        <v>55</v>
      </c>
      <c r="BO8" s="91">
        <f t="shared" ref="BO8" si="22">BN8+1</f>
        <v>56</v>
      </c>
      <c r="BP8" s="91">
        <f t="shared" ref="BP8" si="23">BO8+1</f>
        <v>57</v>
      </c>
      <c r="BQ8" s="91">
        <f t="shared" ref="BQ8" si="24">BP8+1</f>
        <v>58</v>
      </c>
      <c r="BR8" s="91">
        <f t="shared" ref="BR8" si="25">BQ8+1</f>
        <v>59</v>
      </c>
      <c r="BS8" s="91">
        <f t="shared" ref="BS8" si="26">BR8+1</f>
        <v>60</v>
      </c>
      <c r="BT8" s="91">
        <f t="shared" ref="BT8" si="27">BS8+1</f>
        <v>61</v>
      </c>
      <c r="BU8" s="91">
        <f t="shared" ref="BU8" si="28">BT8+1</f>
        <v>62</v>
      </c>
      <c r="BV8" s="91">
        <f t="shared" ref="BV8" si="29">BU8+1</f>
        <v>63</v>
      </c>
      <c r="BW8" s="91">
        <f t="shared" ref="BW8" si="30">BV8+1</f>
        <v>64</v>
      </c>
      <c r="BX8" s="91">
        <f t="shared" ref="BX8" si="31">BW8+1</f>
        <v>65</v>
      </c>
      <c r="BY8" s="91">
        <f t="shared" ref="BY8" si="32">BX8+1</f>
        <v>66</v>
      </c>
      <c r="BZ8" s="91">
        <f t="shared" ref="BZ8" si="33">BY8+1</f>
        <v>67</v>
      </c>
      <c r="CA8" s="91">
        <f t="shared" ref="CA8" si="34">BZ8+1</f>
        <v>68</v>
      </c>
      <c r="CB8" s="91">
        <f t="shared" ref="CB8" si="35">CA8+1</f>
        <v>69</v>
      </c>
      <c r="CC8" s="91">
        <f t="shared" ref="CC8" si="36">CB8+1</f>
        <v>70</v>
      </c>
      <c r="CD8" s="91">
        <f t="shared" ref="CD8" si="37">CC8+1</f>
        <v>71</v>
      </c>
      <c r="CE8" s="91">
        <f t="shared" ref="CE8" si="38">CD8+1</f>
        <v>72</v>
      </c>
    </row>
    <row r="9" spans="1:83">
      <c r="A9" s="92"/>
      <c r="B9" s="92"/>
      <c r="C9" s="92"/>
      <c r="D9" s="92"/>
      <c r="E9" s="92"/>
      <c r="F9" s="92"/>
      <c r="G9" s="92"/>
      <c r="H9" s="92"/>
      <c r="I9" s="92"/>
      <c r="J9" s="92" t="s">
        <v>50</v>
      </c>
      <c r="K9" s="93" t="b">
        <f t="shared" ref="K9:AP9" si="39">$I$4=K2</f>
        <v>0</v>
      </c>
      <c r="L9" s="93" t="b">
        <f t="shared" si="39"/>
        <v>0</v>
      </c>
      <c r="M9" s="93" t="b">
        <f t="shared" si="39"/>
        <v>0</v>
      </c>
      <c r="N9" s="93" t="b">
        <f t="shared" si="39"/>
        <v>0</v>
      </c>
      <c r="O9" s="93" t="b">
        <f t="shared" si="39"/>
        <v>0</v>
      </c>
      <c r="P9" s="93" t="b">
        <f t="shared" si="39"/>
        <v>0</v>
      </c>
      <c r="Q9" s="93" t="b">
        <f t="shared" si="39"/>
        <v>0</v>
      </c>
      <c r="R9" s="93" t="b">
        <f t="shared" si="39"/>
        <v>0</v>
      </c>
      <c r="S9" s="93" t="b">
        <f t="shared" si="39"/>
        <v>0</v>
      </c>
      <c r="T9" s="93" t="b">
        <f t="shared" si="39"/>
        <v>0</v>
      </c>
      <c r="U9" s="93" t="b">
        <f t="shared" si="39"/>
        <v>0</v>
      </c>
      <c r="V9" s="93" t="b">
        <f t="shared" si="39"/>
        <v>0</v>
      </c>
      <c r="W9" s="93" t="b">
        <f t="shared" si="39"/>
        <v>0</v>
      </c>
      <c r="X9" s="93" t="b">
        <f t="shared" si="39"/>
        <v>0</v>
      </c>
      <c r="Y9" s="93" t="b">
        <f t="shared" si="39"/>
        <v>0</v>
      </c>
      <c r="Z9" s="93" t="b">
        <f t="shared" si="39"/>
        <v>0</v>
      </c>
      <c r="AA9" s="93" t="b">
        <f t="shared" si="39"/>
        <v>0</v>
      </c>
      <c r="AB9" s="93" t="b">
        <f t="shared" si="39"/>
        <v>0</v>
      </c>
      <c r="AC9" s="93" t="b">
        <f t="shared" si="39"/>
        <v>0</v>
      </c>
      <c r="AD9" s="93" t="b">
        <f t="shared" si="39"/>
        <v>0</v>
      </c>
      <c r="AE9" s="93" t="b">
        <f t="shared" si="39"/>
        <v>0</v>
      </c>
      <c r="AF9" s="93" t="b">
        <f t="shared" si="39"/>
        <v>0</v>
      </c>
      <c r="AG9" s="93" t="b">
        <f t="shared" si="39"/>
        <v>0</v>
      </c>
      <c r="AH9" s="93" t="b">
        <f t="shared" si="39"/>
        <v>0</v>
      </c>
      <c r="AI9" s="93" t="b">
        <f t="shared" si="39"/>
        <v>0</v>
      </c>
      <c r="AJ9" s="93" t="b">
        <f t="shared" si="39"/>
        <v>0</v>
      </c>
      <c r="AK9" s="93" t="b">
        <f t="shared" si="39"/>
        <v>0</v>
      </c>
      <c r="AL9" s="93" t="b">
        <f t="shared" si="39"/>
        <v>0</v>
      </c>
      <c r="AM9" s="93" t="b">
        <f t="shared" si="39"/>
        <v>0</v>
      </c>
      <c r="AN9" s="93" t="b">
        <f t="shared" si="39"/>
        <v>0</v>
      </c>
      <c r="AO9" s="93" t="b">
        <f t="shared" si="39"/>
        <v>0</v>
      </c>
      <c r="AP9" s="93" t="b">
        <f t="shared" si="39"/>
        <v>0</v>
      </c>
      <c r="AQ9" s="93" t="b">
        <f t="shared" ref="AQ9:BG9" si="40">$I$4=AQ2</f>
        <v>0</v>
      </c>
      <c r="AR9" s="93" t="b">
        <f t="shared" si="40"/>
        <v>0</v>
      </c>
      <c r="AS9" s="93" t="b">
        <f t="shared" si="40"/>
        <v>0</v>
      </c>
      <c r="AT9" s="93" t="b">
        <f t="shared" si="40"/>
        <v>0</v>
      </c>
      <c r="AU9" s="93" t="b">
        <f t="shared" si="40"/>
        <v>0</v>
      </c>
      <c r="AV9" s="93" t="b">
        <f t="shared" si="40"/>
        <v>0</v>
      </c>
      <c r="AW9" s="93" t="b">
        <f t="shared" si="40"/>
        <v>0</v>
      </c>
      <c r="AX9" s="93" t="b">
        <f t="shared" si="40"/>
        <v>0</v>
      </c>
      <c r="AY9" s="93" t="b">
        <f t="shared" si="40"/>
        <v>0</v>
      </c>
      <c r="AZ9" s="93" t="b">
        <f t="shared" si="40"/>
        <v>0</v>
      </c>
      <c r="BA9" s="93" t="b">
        <f t="shared" si="40"/>
        <v>0</v>
      </c>
      <c r="BB9" s="93" t="b">
        <f t="shared" si="40"/>
        <v>0</v>
      </c>
      <c r="BC9" s="93" t="b">
        <f t="shared" si="40"/>
        <v>0</v>
      </c>
      <c r="BD9" s="93" t="b">
        <f t="shared" si="40"/>
        <v>0</v>
      </c>
      <c r="BE9" s="93" t="b">
        <f t="shared" si="40"/>
        <v>0</v>
      </c>
      <c r="BF9" s="93" t="b">
        <f t="shared" si="40"/>
        <v>0</v>
      </c>
      <c r="BG9" s="93" t="b">
        <f t="shared" si="40"/>
        <v>0</v>
      </c>
      <c r="BH9" s="93" t="b">
        <f t="shared" ref="BH9:BS9" si="41">$I$4=BH2</f>
        <v>0</v>
      </c>
      <c r="BI9" s="93" t="b">
        <f t="shared" si="41"/>
        <v>0</v>
      </c>
      <c r="BJ9" s="93" t="b">
        <f t="shared" si="41"/>
        <v>0</v>
      </c>
      <c r="BK9" s="93" t="b">
        <f t="shared" si="41"/>
        <v>0</v>
      </c>
      <c r="BL9" s="93" t="b">
        <f t="shared" si="41"/>
        <v>0</v>
      </c>
      <c r="BM9" s="93" t="b">
        <f t="shared" si="41"/>
        <v>0</v>
      </c>
      <c r="BN9" s="93" t="b">
        <f t="shared" si="41"/>
        <v>0</v>
      </c>
      <c r="BO9" s="93" t="b">
        <f t="shared" si="41"/>
        <v>0</v>
      </c>
      <c r="BP9" s="93" t="b">
        <f t="shared" si="41"/>
        <v>0</v>
      </c>
      <c r="BQ9" s="93" t="b">
        <f t="shared" si="41"/>
        <v>0</v>
      </c>
      <c r="BR9" s="93" t="b">
        <f t="shared" si="41"/>
        <v>0</v>
      </c>
      <c r="BS9" s="93" t="b">
        <f t="shared" si="41"/>
        <v>1</v>
      </c>
      <c r="BT9" s="93" t="b">
        <f t="shared" ref="BT9:CE9" si="42">$I$4=BT2</f>
        <v>0</v>
      </c>
      <c r="BU9" s="93" t="b">
        <f t="shared" si="42"/>
        <v>0</v>
      </c>
      <c r="BV9" s="93" t="b">
        <f t="shared" si="42"/>
        <v>0</v>
      </c>
      <c r="BW9" s="93" t="b">
        <f t="shared" si="42"/>
        <v>0</v>
      </c>
      <c r="BX9" s="93" t="b">
        <f t="shared" si="42"/>
        <v>0</v>
      </c>
      <c r="BY9" s="93" t="b">
        <f t="shared" si="42"/>
        <v>0</v>
      </c>
      <c r="BZ9" s="93" t="b">
        <f t="shared" si="42"/>
        <v>0</v>
      </c>
      <c r="CA9" s="93" t="b">
        <f t="shared" si="42"/>
        <v>0</v>
      </c>
      <c r="CB9" s="93" t="b">
        <f t="shared" si="42"/>
        <v>0</v>
      </c>
      <c r="CC9" s="93" t="b">
        <f t="shared" si="42"/>
        <v>0</v>
      </c>
      <c r="CD9" s="93" t="b">
        <f t="shared" si="42"/>
        <v>0</v>
      </c>
      <c r="CE9" s="93" t="b">
        <f t="shared" si="42"/>
        <v>0</v>
      </c>
    </row>
    <row r="10" spans="1:83">
      <c r="A10" s="92"/>
      <c r="B10" s="92"/>
      <c r="C10" s="92"/>
      <c r="D10" s="92"/>
      <c r="E10" s="92"/>
      <c r="F10" s="92"/>
      <c r="G10" s="92"/>
      <c r="H10" s="92"/>
      <c r="I10" s="92"/>
      <c r="J10" s="92" t="s">
        <v>82</v>
      </c>
      <c r="K10" s="93" t="b">
        <f>MOD(K8,6)=0</f>
        <v>1</v>
      </c>
      <c r="L10" s="93" t="b">
        <f t="shared" ref="L10:BG10" si="43">MOD(L8,6)=0</f>
        <v>0</v>
      </c>
      <c r="M10" s="93" t="b">
        <f t="shared" si="43"/>
        <v>0</v>
      </c>
      <c r="N10" s="93" t="b">
        <f t="shared" si="43"/>
        <v>0</v>
      </c>
      <c r="O10" s="93" t="b">
        <f t="shared" si="43"/>
        <v>0</v>
      </c>
      <c r="P10" s="93" t="b">
        <f t="shared" si="43"/>
        <v>0</v>
      </c>
      <c r="Q10" s="93" t="b">
        <f t="shared" si="43"/>
        <v>1</v>
      </c>
      <c r="R10" s="93" t="b">
        <f t="shared" si="43"/>
        <v>0</v>
      </c>
      <c r="S10" s="93" t="b">
        <f t="shared" si="43"/>
        <v>0</v>
      </c>
      <c r="T10" s="93" t="b">
        <f t="shared" si="43"/>
        <v>0</v>
      </c>
      <c r="U10" s="93" t="b">
        <f t="shared" si="43"/>
        <v>0</v>
      </c>
      <c r="V10" s="93" t="b">
        <f t="shared" si="43"/>
        <v>0</v>
      </c>
      <c r="W10" s="93" t="b">
        <f t="shared" si="43"/>
        <v>1</v>
      </c>
      <c r="X10" s="93" t="b">
        <f t="shared" si="43"/>
        <v>0</v>
      </c>
      <c r="Y10" s="93" t="b">
        <f t="shared" si="43"/>
        <v>0</v>
      </c>
      <c r="Z10" s="93" t="b">
        <f t="shared" si="43"/>
        <v>0</v>
      </c>
      <c r="AA10" s="93" t="b">
        <f t="shared" si="43"/>
        <v>0</v>
      </c>
      <c r="AB10" s="93" t="b">
        <f t="shared" si="43"/>
        <v>0</v>
      </c>
      <c r="AC10" s="93" t="b">
        <f t="shared" si="43"/>
        <v>1</v>
      </c>
      <c r="AD10" s="93" t="b">
        <f t="shared" si="43"/>
        <v>0</v>
      </c>
      <c r="AE10" s="93" t="b">
        <f t="shared" si="43"/>
        <v>0</v>
      </c>
      <c r="AF10" s="93" t="b">
        <f t="shared" si="43"/>
        <v>0</v>
      </c>
      <c r="AG10" s="93" t="b">
        <f t="shared" si="43"/>
        <v>0</v>
      </c>
      <c r="AH10" s="93" t="b">
        <f t="shared" si="43"/>
        <v>0</v>
      </c>
      <c r="AI10" s="93" t="b">
        <f t="shared" si="43"/>
        <v>1</v>
      </c>
      <c r="AJ10" s="93" t="b">
        <f t="shared" si="43"/>
        <v>0</v>
      </c>
      <c r="AK10" s="93" t="b">
        <f t="shared" si="43"/>
        <v>0</v>
      </c>
      <c r="AL10" s="93" t="b">
        <f t="shared" si="43"/>
        <v>0</v>
      </c>
      <c r="AM10" s="93" t="b">
        <f t="shared" si="43"/>
        <v>0</v>
      </c>
      <c r="AN10" s="93" t="b">
        <f t="shared" si="43"/>
        <v>0</v>
      </c>
      <c r="AO10" s="93" t="b">
        <f t="shared" si="43"/>
        <v>1</v>
      </c>
      <c r="AP10" s="93" t="b">
        <f t="shared" si="43"/>
        <v>0</v>
      </c>
      <c r="AQ10" s="93" t="b">
        <f t="shared" si="43"/>
        <v>0</v>
      </c>
      <c r="AR10" s="93" t="b">
        <f t="shared" si="43"/>
        <v>0</v>
      </c>
      <c r="AS10" s="93" t="b">
        <f t="shared" si="43"/>
        <v>0</v>
      </c>
      <c r="AT10" s="93" t="b">
        <f t="shared" si="43"/>
        <v>0</v>
      </c>
      <c r="AU10" s="93" t="b">
        <f t="shared" si="43"/>
        <v>1</v>
      </c>
      <c r="AV10" s="93" t="b">
        <f t="shared" si="43"/>
        <v>0</v>
      </c>
      <c r="AW10" s="93" t="b">
        <f t="shared" si="43"/>
        <v>0</v>
      </c>
      <c r="AX10" s="93" t="b">
        <f t="shared" si="43"/>
        <v>0</v>
      </c>
      <c r="AY10" s="93" t="b">
        <f t="shared" si="43"/>
        <v>0</v>
      </c>
      <c r="AZ10" s="93" t="b">
        <f t="shared" si="43"/>
        <v>0</v>
      </c>
      <c r="BA10" s="93" t="b">
        <f t="shared" si="43"/>
        <v>1</v>
      </c>
      <c r="BB10" s="93" t="b">
        <f t="shared" si="43"/>
        <v>0</v>
      </c>
      <c r="BC10" s="93" t="b">
        <f t="shared" si="43"/>
        <v>0</v>
      </c>
      <c r="BD10" s="93" t="b">
        <f t="shared" si="43"/>
        <v>0</v>
      </c>
      <c r="BE10" s="93" t="b">
        <f t="shared" si="43"/>
        <v>0</v>
      </c>
      <c r="BF10" s="93" t="b">
        <f t="shared" si="43"/>
        <v>0</v>
      </c>
      <c r="BG10" s="93" t="b">
        <f t="shared" si="43"/>
        <v>1</v>
      </c>
      <c r="BH10" s="93" t="b">
        <f t="shared" ref="BH10:BS10" si="44">MOD(BH8,6)=0</f>
        <v>0</v>
      </c>
      <c r="BI10" s="93" t="b">
        <f t="shared" si="44"/>
        <v>0</v>
      </c>
      <c r="BJ10" s="93" t="b">
        <f t="shared" si="44"/>
        <v>0</v>
      </c>
      <c r="BK10" s="93" t="b">
        <f t="shared" si="44"/>
        <v>0</v>
      </c>
      <c r="BL10" s="93" t="b">
        <f t="shared" si="44"/>
        <v>0</v>
      </c>
      <c r="BM10" s="93" t="b">
        <f t="shared" si="44"/>
        <v>1</v>
      </c>
      <c r="BN10" s="93" t="b">
        <f t="shared" si="44"/>
        <v>0</v>
      </c>
      <c r="BO10" s="93" t="b">
        <f t="shared" si="44"/>
        <v>0</v>
      </c>
      <c r="BP10" s="93" t="b">
        <f t="shared" si="44"/>
        <v>0</v>
      </c>
      <c r="BQ10" s="93" t="b">
        <f t="shared" si="44"/>
        <v>0</v>
      </c>
      <c r="BR10" s="93" t="b">
        <f t="shared" si="44"/>
        <v>0</v>
      </c>
      <c r="BS10" s="93" t="b">
        <f t="shared" si="44"/>
        <v>1</v>
      </c>
      <c r="BT10" s="93" t="b">
        <f t="shared" ref="BT10:CE10" si="45">MOD(BT8,6)=0</f>
        <v>0</v>
      </c>
      <c r="BU10" s="93" t="b">
        <f t="shared" si="45"/>
        <v>0</v>
      </c>
      <c r="BV10" s="93" t="b">
        <f t="shared" si="45"/>
        <v>0</v>
      </c>
      <c r="BW10" s="93" t="b">
        <f t="shared" si="45"/>
        <v>0</v>
      </c>
      <c r="BX10" s="93" t="b">
        <f t="shared" si="45"/>
        <v>0</v>
      </c>
      <c r="BY10" s="93" t="b">
        <f t="shared" si="45"/>
        <v>1</v>
      </c>
      <c r="BZ10" s="93" t="b">
        <f t="shared" si="45"/>
        <v>0</v>
      </c>
      <c r="CA10" s="93" t="b">
        <f t="shared" si="45"/>
        <v>0</v>
      </c>
      <c r="CB10" s="93" t="b">
        <f t="shared" si="45"/>
        <v>0</v>
      </c>
      <c r="CC10" s="93" t="b">
        <f t="shared" si="45"/>
        <v>0</v>
      </c>
      <c r="CD10" s="93" t="b">
        <f t="shared" si="45"/>
        <v>0</v>
      </c>
      <c r="CE10" s="93" t="b">
        <f t="shared" si="45"/>
        <v>1</v>
      </c>
    </row>
    <row r="11" spans="1:83">
      <c r="A11" s="90"/>
      <c r="B11" s="90"/>
      <c r="C11" s="90"/>
      <c r="D11" s="90"/>
      <c r="E11" s="90"/>
      <c r="F11" s="90"/>
      <c r="G11" s="90"/>
      <c r="H11" s="90"/>
      <c r="I11" s="90"/>
      <c r="J11" s="94" t="s">
        <v>51</v>
      </c>
      <c r="K11" s="91" t="b">
        <f t="shared" ref="K11:AP11" si="46">$I$4&gt;=K$2</f>
        <v>1</v>
      </c>
      <c r="L11" s="91" t="b">
        <f t="shared" si="46"/>
        <v>1</v>
      </c>
      <c r="M11" s="91" t="b">
        <f t="shared" si="46"/>
        <v>1</v>
      </c>
      <c r="N11" s="91" t="b">
        <f t="shared" si="46"/>
        <v>1</v>
      </c>
      <c r="O11" s="91" t="b">
        <f t="shared" si="46"/>
        <v>1</v>
      </c>
      <c r="P11" s="91" t="b">
        <f t="shared" si="46"/>
        <v>1</v>
      </c>
      <c r="Q11" s="91" t="b">
        <f t="shared" si="46"/>
        <v>1</v>
      </c>
      <c r="R11" s="91" t="b">
        <f t="shared" si="46"/>
        <v>1</v>
      </c>
      <c r="S11" s="91" t="b">
        <f t="shared" si="46"/>
        <v>1</v>
      </c>
      <c r="T11" s="91" t="b">
        <f t="shared" si="46"/>
        <v>1</v>
      </c>
      <c r="U11" s="91" t="b">
        <f t="shared" si="46"/>
        <v>1</v>
      </c>
      <c r="V11" s="91" t="b">
        <f t="shared" si="46"/>
        <v>1</v>
      </c>
      <c r="W11" s="91" t="b">
        <f t="shared" si="46"/>
        <v>1</v>
      </c>
      <c r="X11" s="91" t="b">
        <f t="shared" si="46"/>
        <v>1</v>
      </c>
      <c r="Y11" s="91" t="b">
        <f t="shared" si="46"/>
        <v>1</v>
      </c>
      <c r="Z11" s="91" t="b">
        <f t="shared" si="46"/>
        <v>1</v>
      </c>
      <c r="AA11" s="91" t="b">
        <f t="shared" si="46"/>
        <v>1</v>
      </c>
      <c r="AB11" s="91" t="b">
        <f t="shared" si="46"/>
        <v>1</v>
      </c>
      <c r="AC11" s="91" t="b">
        <f t="shared" si="46"/>
        <v>1</v>
      </c>
      <c r="AD11" s="91" t="b">
        <f t="shared" si="46"/>
        <v>1</v>
      </c>
      <c r="AE11" s="91" t="b">
        <f t="shared" si="46"/>
        <v>1</v>
      </c>
      <c r="AF11" s="91" t="b">
        <f t="shared" si="46"/>
        <v>1</v>
      </c>
      <c r="AG11" s="91" t="b">
        <f t="shared" si="46"/>
        <v>1</v>
      </c>
      <c r="AH11" s="91" t="b">
        <f t="shared" si="46"/>
        <v>1</v>
      </c>
      <c r="AI11" s="91" t="b">
        <f t="shared" si="46"/>
        <v>1</v>
      </c>
      <c r="AJ11" s="91" t="b">
        <f t="shared" si="46"/>
        <v>1</v>
      </c>
      <c r="AK11" s="91" t="b">
        <f t="shared" si="46"/>
        <v>1</v>
      </c>
      <c r="AL11" s="91" t="b">
        <f t="shared" si="46"/>
        <v>1</v>
      </c>
      <c r="AM11" s="91" t="b">
        <f t="shared" si="46"/>
        <v>1</v>
      </c>
      <c r="AN11" s="91" t="b">
        <f t="shared" si="46"/>
        <v>1</v>
      </c>
      <c r="AO11" s="91" t="b">
        <f t="shared" si="46"/>
        <v>1</v>
      </c>
      <c r="AP11" s="91" t="b">
        <f t="shared" si="46"/>
        <v>1</v>
      </c>
      <c r="AQ11" s="91" t="b">
        <f t="shared" ref="AQ11:CE11" si="47">$I$4&gt;=AQ$2</f>
        <v>1</v>
      </c>
      <c r="AR11" s="91" t="b">
        <f t="shared" si="47"/>
        <v>1</v>
      </c>
      <c r="AS11" s="91" t="b">
        <f t="shared" si="47"/>
        <v>1</v>
      </c>
      <c r="AT11" s="91" t="b">
        <f t="shared" si="47"/>
        <v>1</v>
      </c>
      <c r="AU11" s="91" t="b">
        <f t="shared" si="47"/>
        <v>1</v>
      </c>
      <c r="AV11" s="91" t="b">
        <f t="shared" si="47"/>
        <v>1</v>
      </c>
      <c r="AW11" s="91" t="b">
        <f t="shared" si="47"/>
        <v>1</v>
      </c>
      <c r="AX11" s="91" t="b">
        <f t="shared" si="47"/>
        <v>1</v>
      </c>
      <c r="AY11" s="91" t="b">
        <f t="shared" si="47"/>
        <v>1</v>
      </c>
      <c r="AZ11" s="91" t="b">
        <f t="shared" si="47"/>
        <v>1</v>
      </c>
      <c r="BA11" s="91" t="b">
        <f t="shared" si="47"/>
        <v>1</v>
      </c>
      <c r="BB11" s="91" t="b">
        <f t="shared" si="47"/>
        <v>1</v>
      </c>
      <c r="BC11" s="91" t="b">
        <f t="shared" si="47"/>
        <v>1</v>
      </c>
      <c r="BD11" s="91" t="b">
        <f t="shared" si="47"/>
        <v>1</v>
      </c>
      <c r="BE11" s="91" t="b">
        <f t="shared" si="47"/>
        <v>1</v>
      </c>
      <c r="BF11" s="91" t="b">
        <f t="shared" si="47"/>
        <v>1</v>
      </c>
      <c r="BG11" s="91" t="b">
        <f t="shared" si="47"/>
        <v>1</v>
      </c>
      <c r="BH11" s="91" t="b">
        <f t="shared" si="47"/>
        <v>1</v>
      </c>
      <c r="BI11" s="91" t="b">
        <f t="shared" si="47"/>
        <v>1</v>
      </c>
      <c r="BJ11" s="91" t="b">
        <f t="shared" si="47"/>
        <v>1</v>
      </c>
      <c r="BK11" s="91" t="b">
        <f t="shared" si="47"/>
        <v>1</v>
      </c>
      <c r="BL11" s="91" t="b">
        <f t="shared" si="47"/>
        <v>1</v>
      </c>
      <c r="BM11" s="91" t="b">
        <f t="shared" si="47"/>
        <v>1</v>
      </c>
      <c r="BN11" s="91" t="b">
        <f t="shared" si="47"/>
        <v>1</v>
      </c>
      <c r="BO11" s="91" t="b">
        <f t="shared" si="47"/>
        <v>1</v>
      </c>
      <c r="BP11" s="91" t="b">
        <f t="shared" si="47"/>
        <v>1</v>
      </c>
      <c r="BQ11" s="91" t="b">
        <f t="shared" si="47"/>
        <v>1</v>
      </c>
      <c r="BR11" s="91" t="b">
        <f t="shared" si="47"/>
        <v>1</v>
      </c>
      <c r="BS11" s="91" t="b">
        <f t="shared" si="47"/>
        <v>1</v>
      </c>
      <c r="BT11" s="91" t="b">
        <f t="shared" si="47"/>
        <v>0</v>
      </c>
      <c r="BU11" s="91" t="b">
        <f t="shared" si="47"/>
        <v>0</v>
      </c>
      <c r="BV11" s="91" t="b">
        <f t="shared" si="47"/>
        <v>0</v>
      </c>
      <c r="BW11" s="91" t="b">
        <f t="shared" si="47"/>
        <v>0</v>
      </c>
      <c r="BX11" s="91" t="b">
        <f t="shared" si="47"/>
        <v>0</v>
      </c>
      <c r="BY11" s="91" t="b">
        <f t="shared" si="47"/>
        <v>0</v>
      </c>
      <c r="BZ11" s="91" t="b">
        <f t="shared" si="47"/>
        <v>0</v>
      </c>
      <c r="CA11" s="91" t="b">
        <f t="shared" si="47"/>
        <v>0</v>
      </c>
      <c r="CB11" s="91" t="b">
        <f t="shared" si="47"/>
        <v>0</v>
      </c>
      <c r="CC11" s="91" t="b">
        <f t="shared" si="47"/>
        <v>0</v>
      </c>
      <c r="CD11" s="91" t="b">
        <f t="shared" si="47"/>
        <v>0</v>
      </c>
      <c r="CE11" s="91" t="b">
        <f t="shared" si="47"/>
        <v>0</v>
      </c>
    </row>
    <row r="12" spans="1:83">
      <c r="D12" s="61"/>
      <c r="E12" s="61"/>
    </row>
    <row r="13" spans="1:83" outlineLevel="1">
      <c r="D13" s="107"/>
      <c r="E13" s="110" t="str">
        <f>'A&amp;R'!M26</f>
        <v>구분</v>
      </c>
      <c r="F13" s="110" t="str">
        <f>'A&amp;R'!N26</f>
        <v>Rent(€)</v>
      </c>
      <c r="G13" s="110" t="str">
        <f>'A&amp;R'!O26</f>
        <v>Capex(€)</v>
      </c>
    </row>
    <row r="14" spans="1:83" outlineLevel="1">
      <c r="D14" s="260">
        <f>'A&amp;R'!M27</f>
        <v>43466</v>
      </c>
      <c r="E14" s="262">
        <v>0</v>
      </c>
      <c r="F14" s="96">
        <f>'A&amp;R'!N27</f>
        <v>8213162</v>
      </c>
      <c r="G14" s="96">
        <f>'A&amp;R'!O27</f>
        <v>0</v>
      </c>
    </row>
    <row r="15" spans="1:83" outlineLevel="1">
      <c r="D15" s="260">
        <f>'A&amp;R'!M28</f>
        <v>43831</v>
      </c>
      <c r="E15" s="262">
        <f t="shared" ref="E15:E16" si="48">E14+1</f>
        <v>1</v>
      </c>
      <c r="F15" s="96">
        <f>'A&amp;R'!N28</f>
        <v>8336359.4299999988</v>
      </c>
      <c r="G15" s="96">
        <f>'A&amp;R'!O28</f>
        <v>120800</v>
      </c>
      <c r="K15" s="259"/>
      <c r="L15" s="259"/>
      <c r="M15" s="259"/>
      <c r="N15" s="259"/>
      <c r="O15" s="259"/>
      <c r="P15" s="259"/>
      <c r="Q15" s="259"/>
      <c r="R15" s="259"/>
      <c r="S15" s="259"/>
      <c r="T15" s="259"/>
      <c r="U15" s="259"/>
      <c r="V15" s="259"/>
      <c r="W15" s="259"/>
      <c r="X15" s="259"/>
      <c r="Y15" s="259"/>
      <c r="Z15" s="259"/>
      <c r="AA15" s="259"/>
      <c r="AB15" s="259"/>
      <c r="AC15" s="259"/>
      <c r="AD15" s="259"/>
      <c r="AE15" s="259"/>
      <c r="AF15" s="259"/>
      <c r="AG15" s="259"/>
      <c r="AH15" s="259"/>
      <c r="AI15" s="259"/>
      <c r="AJ15" s="259"/>
      <c r="AK15" s="259"/>
      <c r="AL15" s="259"/>
      <c r="AM15" s="259"/>
      <c r="AN15" s="259"/>
      <c r="AO15" s="259"/>
      <c r="AP15" s="259"/>
      <c r="AQ15" s="259"/>
      <c r="AR15" s="259"/>
      <c r="AS15" s="259"/>
      <c r="AT15" s="259"/>
      <c r="AU15" s="259"/>
      <c r="AV15" s="259"/>
      <c r="AW15" s="259"/>
      <c r="AX15" s="259"/>
      <c r="AY15" s="259"/>
      <c r="AZ15" s="259"/>
      <c r="BA15" s="259"/>
      <c r="BB15" s="259"/>
      <c r="BC15" s="259"/>
      <c r="BD15" s="259"/>
      <c r="BE15" s="259"/>
      <c r="BF15" s="259"/>
      <c r="BG15" s="259"/>
      <c r="BH15" s="259"/>
      <c r="BI15" s="259"/>
      <c r="BJ15" s="259"/>
      <c r="BK15" s="259"/>
      <c r="BL15" s="259"/>
      <c r="BM15" s="259"/>
      <c r="BN15" s="259"/>
      <c r="BO15" s="259"/>
      <c r="BP15" s="259"/>
      <c r="BQ15" s="259"/>
      <c r="BR15" s="259"/>
      <c r="BS15" s="259"/>
      <c r="BT15" s="259"/>
      <c r="BU15" s="259"/>
      <c r="BV15" s="259"/>
      <c r="BW15" s="259"/>
      <c r="BX15" s="259"/>
      <c r="BY15" s="259"/>
      <c r="BZ15" s="259"/>
      <c r="CA15" s="259"/>
      <c r="CB15" s="259"/>
      <c r="CC15" s="259"/>
      <c r="CD15" s="259"/>
      <c r="CE15" s="259"/>
    </row>
    <row r="16" spans="1:83" outlineLevel="1">
      <c r="D16" s="260">
        <f>'A&amp;R'!M29</f>
        <v>44197</v>
      </c>
      <c r="E16" s="262">
        <f t="shared" si="48"/>
        <v>2</v>
      </c>
      <c r="F16" s="96">
        <f>'A&amp;R'!N29</f>
        <v>8461404.8214499988</v>
      </c>
      <c r="G16" s="96">
        <f>'A&amp;R'!O29</f>
        <v>120800</v>
      </c>
      <c r="K16" s="264"/>
      <c r="L16" s="264"/>
      <c r="M16" s="264"/>
      <c r="N16" s="264"/>
      <c r="O16" s="264"/>
      <c r="P16" s="264"/>
      <c r="Q16" s="264"/>
      <c r="R16" s="264"/>
      <c r="S16" s="264"/>
      <c r="T16" s="264"/>
      <c r="U16" s="264"/>
      <c r="V16" s="264"/>
      <c r="W16" s="264"/>
      <c r="X16" s="264"/>
      <c r="Y16" s="264"/>
      <c r="Z16" s="264"/>
      <c r="AA16" s="264"/>
      <c r="AB16" s="264"/>
      <c r="AC16" s="264"/>
      <c r="AD16" s="264"/>
      <c r="AE16" s="264"/>
      <c r="AF16" s="264"/>
      <c r="AG16" s="264"/>
      <c r="AH16" s="264"/>
      <c r="AI16" s="264"/>
      <c r="AJ16" s="264"/>
      <c r="AK16" s="264"/>
      <c r="AL16" s="264"/>
      <c r="AM16" s="264"/>
      <c r="AN16" s="264"/>
      <c r="AO16" s="264"/>
      <c r="AP16" s="264"/>
      <c r="AQ16" s="264"/>
      <c r="AR16" s="264"/>
      <c r="AS16" s="264"/>
      <c r="AT16" s="264"/>
      <c r="AU16" s="264"/>
      <c r="AV16" s="264"/>
      <c r="AW16" s="264"/>
      <c r="AX16" s="264"/>
      <c r="AY16" s="264"/>
      <c r="AZ16" s="264"/>
      <c r="BA16" s="264"/>
      <c r="BB16" s="264"/>
      <c r="BC16" s="264"/>
      <c r="BD16" s="264"/>
      <c r="BE16" s="264"/>
      <c r="BF16" s="264"/>
      <c r="BG16" s="264"/>
      <c r="BH16" s="264"/>
      <c r="BI16" s="264"/>
      <c r="BJ16" s="264"/>
      <c r="BK16" s="264"/>
      <c r="BL16" s="264"/>
      <c r="BM16" s="264"/>
      <c r="BN16" s="264"/>
      <c r="BO16" s="264"/>
      <c r="BP16" s="264"/>
      <c r="BQ16" s="264"/>
      <c r="BR16" s="264"/>
      <c r="BS16" s="264"/>
      <c r="BT16" s="264"/>
      <c r="BU16" s="264"/>
      <c r="BV16" s="264"/>
      <c r="BW16" s="264"/>
      <c r="BX16" s="264"/>
      <c r="BY16" s="264"/>
      <c r="BZ16" s="264"/>
      <c r="CA16" s="264"/>
      <c r="CB16" s="264"/>
      <c r="CC16" s="264"/>
      <c r="CD16" s="264"/>
      <c r="CE16" s="264"/>
    </row>
    <row r="17" spans="4:83" outlineLevel="1">
      <c r="D17" s="260">
        <f>'A&amp;R'!M30</f>
        <v>44562</v>
      </c>
      <c r="E17" s="262">
        <f t="shared" ref="E17:E20" si="49">E16+1</f>
        <v>3</v>
      </c>
      <c r="F17" s="96">
        <f>'A&amp;R'!N30</f>
        <v>8588325.8937717471</v>
      </c>
      <c r="G17" s="96">
        <f>'A&amp;R'!O30</f>
        <v>120800</v>
      </c>
    </row>
    <row r="18" spans="4:83" outlineLevel="1">
      <c r="D18" s="265">
        <f>'A&amp;R'!M31</f>
        <v>44927</v>
      </c>
      <c r="E18" s="266">
        <f t="shared" si="49"/>
        <v>4</v>
      </c>
      <c r="F18" s="267">
        <f>'A&amp;R'!N31</f>
        <v>8717150.7821783219</v>
      </c>
      <c r="G18" s="267">
        <f>'A&amp;R'!O31</f>
        <v>120800</v>
      </c>
    </row>
    <row r="19" spans="4:83" outlineLevel="1">
      <c r="D19" s="265">
        <f>'A&amp;R'!M32</f>
        <v>45292</v>
      </c>
      <c r="E19" s="266">
        <f t="shared" si="49"/>
        <v>5</v>
      </c>
      <c r="F19" s="267">
        <f>'A&amp;R'!N32</f>
        <v>8847908.0439109951</v>
      </c>
      <c r="G19" s="267">
        <f>'A&amp;R'!O32</f>
        <v>120800</v>
      </c>
    </row>
    <row r="20" spans="4:83" outlineLevel="1">
      <c r="D20" s="261">
        <f>'A&amp;R'!M33</f>
        <v>45658</v>
      </c>
      <c r="E20" s="263">
        <f t="shared" si="49"/>
        <v>6</v>
      </c>
      <c r="F20" s="95">
        <f>'A&amp;R'!N33</f>
        <v>8980626.6645696592</v>
      </c>
      <c r="G20" s="95">
        <f>'A&amp;R'!O33</f>
        <v>120800</v>
      </c>
    </row>
    <row r="21" spans="4:83" outlineLevel="1">
      <c r="D21" s="109"/>
      <c r="E21" s="44"/>
      <c r="F21" s="44"/>
    </row>
    <row r="22" spans="4:83" outlineLevel="1">
      <c r="D22" s="109"/>
      <c r="E22" s="41" t="s">
        <v>165</v>
      </c>
      <c r="F22" s="269">
        <f>'A&amp;R'!L60</f>
        <v>6</v>
      </c>
      <c r="G22" s="268">
        <f>SUMIF(5:5,F22,36:36)</f>
        <v>8980626.6645696592</v>
      </c>
    </row>
    <row r="23" spans="4:83" outlineLevel="1">
      <c r="D23" s="109"/>
      <c r="E23" s="44"/>
      <c r="F23" s="44"/>
      <c r="J23" s="118" t="s">
        <v>186</v>
      </c>
      <c r="L23" s="41">
        <f t="shared" ref="L23:AQ23" si="50">MATCH(L2,$D$14:$D$20,1)</f>
        <v>2</v>
      </c>
      <c r="M23" s="41">
        <f t="shared" si="50"/>
        <v>2</v>
      </c>
      <c r="N23" s="41">
        <f t="shared" si="50"/>
        <v>2</v>
      </c>
      <c r="O23" s="41">
        <f t="shared" si="50"/>
        <v>2</v>
      </c>
      <c r="P23" s="41">
        <f t="shared" si="50"/>
        <v>2</v>
      </c>
      <c r="Q23" s="41">
        <f t="shared" si="50"/>
        <v>2</v>
      </c>
      <c r="R23" s="41">
        <f t="shared" si="50"/>
        <v>2</v>
      </c>
      <c r="S23" s="41">
        <f t="shared" si="50"/>
        <v>2</v>
      </c>
      <c r="T23" s="41">
        <f t="shared" si="50"/>
        <v>2</v>
      </c>
      <c r="U23" s="41">
        <f t="shared" si="50"/>
        <v>2</v>
      </c>
      <c r="V23" s="41">
        <f t="shared" si="50"/>
        <v>2</v>
      </c>
      <c r="W23" s="41">
        <f t="shared" si="50"/>
        <v>2</v>
      </c>
      <c r="X23" s="41">
        <f t="shared" si="50"/>
        <v>3</v>
      </c>
      <c r="Y23" s="41">
        <f t="shared" si="50"/>
        <v>3</v>
      </c>
      <c r="Z23" s="41">
        <f t="shared" si="50"/>
        <v>3</v>
      </c>
      <c r="AA23" s="41">
        <f t="shared" si="50"/>
        <v>3</v>
      </c>
      <c r="AB23" s="41">
        <f t="shared" si="50"/>
        <v>3</v>
      </c>
      <c r="AC23" s="41">
        <f t="shared" si="50"/>
        <v>3</v>
      </c>
      <c r="AD23" s="41">
        <f t="shared" si="50"/>
        <v>3</v>
      </c>
      <c r="AE23" s="41">
        <f t="shared" si="50"/>
        <v>3</v>
      </c>
      <c r="AF23" s="41">
        <f t="shared" si="50"/>
        <v>3</v>
      </c>
      <c r="AG23" s="41">
        <f t="shared" si="50"/>
        <v>3</v>
      </c>
      <c r="AH23" s="41">
        <f t="shared" si="50"/>
        <v>3</v>
      </c>
      <c r="AI23" s="41">
        <f t="shared" si="50"/>
        <v>3</v>
      </c>
      <c r="AJ23" s="41">
        <f t="shared" si="50"/>
        <v>4</v>
      </c>
      <c r="AK23" s="41">
        <f t="shared" si="50"/>
        <v>4</v>
      </c>
      <c r="AL23" s="41">
        <f t="shared" si="50"/>
        <v>4</v>
      </c>
      <c r="AM23" s="41">
        <f t="shared" si="50"/>
        <v>4</v>
      </c>
      <c r="AN23" s="41">
        <f t="shared" si="50"/>
        <v>4</v>
      </c>
      <c r="AO23" s="41">
        <f t="shared" si="50"/>
        <v>4</v>
      </c>
      <c r="AP23" s="41">
        <f t="shared" si="50"/>
        <v>4</v>
      </c>
      <c r="AQ23" s="41">
        <f t="shared" si="50"/>
        <v>4</v>
      </c>
      <c r="AR23" s="41">
        <f t="shared" ref="AR23:BW23" si="51">MATCH(AR2,$D$14:$D$20,1)</f>
        <v>4</v>
      </c>
      <c r="AS23" s="41">
        <f t="shared" si="51"/>
        <v>4</v>
      </c>
      <c r="AT23" s="41">
        <f t="shared" si="51"/>
        <v>4</v>
      </c>
      <c r="AU23" s="41">
        <f t="shared" si="51"/>
        <v>4</v>
      </c>
      <c r="AV23" s="41">
        <f t="shared" si="51"/>
        <v>5</v>
      </c>
      <c r="AW23" s="41">
        <f t="shared" si="51"/>
        <v>5</v>
      </c>
      <c r="AX23" s="41">
        <f t="shared" si="51"/>
        <v>5</v>
      </c>
      <c r="AY23" s="41">
        <f t="shared" si="51"/>
        <v>5</v>
      </c>
      <c r="AZ23" s="41">
        <f t="shared" si="51"/>
        <v>5</v>
      </c>
      <c r="BA23" s="41">
        <f t="shared" si="51"/>
        <v>5</v>
      </c>
      <c r="BB23" s="41">
        <f t="shared" si="51"/>
        <v>5</v>
      </c>
      <c r="BC23" s="41">
        <f t="shared" si="51"/>
        <v>5</v>
      </c>
      <c r="BD23" s="41">
        <f t="shared" si="51"/>
        <v>5</v>
      </c>
      <c r="BE23" s="41">
        <f t="shared" si="51"/>
        <v>5</v>
      </c>
      <c r="BF23" s="41">
        <f t="shared" si="51"/>
        <v>5</v>
      </c>
      <c r="BG23" s="41">
        <f t="shared" si="51"/>
        <v>5</v>
      </c>
      <c r="BH23" s="41">
        <f t="shared" si="51"/>
        <v>6</v>
      </c>
      <c r="BI23" s="41">
        <f t="shared" si="51"/>
        <v>6</v>
      </c>
      <c r="BJ23" s="41">
        <f t="shared" si="51"/>
        <v>6</v>
      </c>
      <c r="BK23" s="41">
        <f t="shared" si="51"/>
        <v>6</v>
      </c>
      <c r="BL23" s="41">
        <f t="shared" si="51"/>
        <v>6</v>
      </c>
      <c r="BM23" s="41">
        <f t="shared" si="51"/>
        <v>6</v>
      </c>
      <c r="BN23" s="41">
        <f t="shared" si="51"/>
        <v>6</v>
      </c>
      <c r="BO23" s="41">
        <f t="shared" si="51"/>
        <v>6</v>
      </c>
      <c r="BP23" s="41">
        <f t="shared" si="51"/>
        <v>6</v>
      </c>
      <c r="BQ23" s="41">
        <f t="shared" si="51"/>
        <v>6</v>
      </c>
      <c r="BR23" s="41">
        <f t="shared" si="51"/>
        <v>6</v>
      </c>
      <c r="BS23" s="41">
        <f t="shared" si="51"/>
        <v>6</v>
      </c>
      <c r="BT23" s="41">
        <f t="shared" si="51"/>
        <v>7</v>
      </c>
      <c r="BU23" s="41">
        <f t="shared" si="51"/>
        <v>7</v>
      </c>
      <c r="BV23" s="41">
        <f t="shared" si="51"/>
        <v>7</v>
      </c>
      <c r="BW23" s="41">
        <f t="shared" si="51"/>
        <v>7</v>
      </c>
      <c r="BX23" s="41">
        <f t="shared" ref="BX23:CE23" si="52">MATCH(BX2,$D$14:$D$20,1)</f>
        <v>7</v>
      </c>
      <c r="BY23" s="41">
        <f t="shared" si="52"/>
        <v>7</v>
      </c>
      <c r="BZ23" s="41">
        <f t="shared" si="52"/>
        <v>7</v>
      </c>
      <c r="CA23" s="41">
        <f t="shared" si="52"/>
        <v>7</v>
      </c>
      <c r="CB23" s="41">
        <f t="shared" si="52"/>
        <v>7</v>
      </c>
      <c r="CC23" s="41">
        <f t="shared" si="52"/>
        <v>7</v>
      </c>
      <c r="CD23" s="41">
        <f t="shared" si="52"/>
        <v>7</v>
      </c>
      <c r="CE23" s="41">
        <f t="shared" si="52"/>
        <v>7</v>
      </c>
    </row>
    <row r="24" spans="4:83" outlineLevel="1">
      <c r="D24" s="109"/>
      <c r="E24" s="44"/>
      <c r="H24" s="281">
        <f>EOMONTH(H27,1)</f>
        <v>59</v>
      </c>
      <c r="J24" s="118" t="s">
        <v>176</v>
      </c>
      <c r="L24" s="41" t="b">
        <f t="shared" ref="L24:AQ24" si="53">OR(MOD(MONTH(L$2),3)=1,$H24=L$2)</f>
        <v>1</v>
      </c>
      <c r="M24" s="41" t="b">
        <f t="shared" si="53"/>
        <v>0</v>
      </c>
      <c r="N24" s="41" t="b">
        <f t="shared" si="53"/>
        <v>0</v>
      </c>
      <c r="O24" s="41" t="b">
        <f t="shared" si="53"/>
        <v>1</v>
      </c>
      <c r="P24" s="41" t="b">
        <f t="shared" si="53"/>
        <v>0</v>
      </c>
      <c r="Q24" s="41" t="b">
        <f t="shared" si="53"/>
        <v>0</v>
      </c>
      <c r="R24" s="41" t="b">
        <f t="shared" si="53"/>
        <v>1</v>
      </c>
      <c r="S24" s="41" t="b">
        <f t="shared" si="53"/>
        <v>0</v>
      </c>
      <c r="T24" s="41" t="b">
        <f t="shared" si="53"/>
        <v>0</v>
      </c>
      <c r="U24" s="41" t="b">
        <f t="shared" si="53"/>
        <v>1</v>
      </c>
      <c r="V24" s="41" t="b">
        <f t="shared" si="53"/>
        <v>0</v>
      </c>
      <c r="W24" s="41" t="b">
        <f t="shared" si="53"/>
        <v>0</v>
      </c>
      <c r="X24" s="41" t="b">
        <f t="shared" si="53"/>
        <v>1</v>
      </c>
      <c r="Y24" s="41" t="b">
        <f t="shared" si="53"/>
        <v>0</v>
      </c>
      <c r="Z24" s="41" t="b">
        <f t="shared" si="53"/>
        <v>0</v>
      </c>
      <c r="AA24" s="41" t="b">
        <f t="shared" si="53"/>
        <v>1</v>
      </c>
      <c r="AB24" s="41" t="b">
        <f t="shared" si="53"/>
        <v>0</v>
      </c>
      <c r="AC24" s="41" t="b">
        <f t="shared" si="53"/>
        <v>0</v>
      </c>
      <c r="AD24" s="41" t="b">
        <f t="shared" si="53"/>
        <v>1</v>
      </c>
      <c r="AE24" s="41" t="b">
        <f t="shared" si="53"/>
        <v>0</v>
      </c>
      <c r="AF24" s="41" t="b">
        <f t="shared" si="53"/>
        <v>0</v>
      </c>
      <c r="AG24" s="41" t="b">
        <f t="shared" si="53"/>
        <v>1</v>
      </c>
      <c r="AH24" s="41" t="b">
        <f t="shared" si="53"/>
        <v>0</v>
      </c>
      <c r="AI24" s="41" t="b">
        <f t="shared" si="53"/>
        <v>0</v>
      </c>
      <c r="AJ24" s="41" t="b">
        <f t="shared" si="53"/>
        <v>1</v>
      </c>
      <c r="AK24" s="41" t="b">
        <f t="shared" si="53"/>
        <v>0</v>
      </c>
      <c r="AL24" s="41" t="b">
        <f t="shared" si="53"/>
        <v>0</v>
      </c>
      <c r="AM24" s="41" t="b">
        <f t="shared" si="53"/>
        <v>1</v>
      </c>
      <c r="AN24" s="41" t="b">
        <f t="shared" si="53"/>
        <v>0</v>
      </c>
      <c r="AO24" s="41" t="b">
        <f t="shared" si="53"/>
        <v>0</v>
      </c>
      <c r="AP24" s="41" t="b">
        <f t="shared" si="53"/>
        <v>1</v>
      </c>
      <c r="AQ24" s="41" t="b">
        <f t="shared" si="53"/>
        <v>0</v>
      </c>
      <c r="AR24" s="41" t="b">
        <f t="shared" ref="AR24:BW24" si="54">OR(MOD(MONTH(AR$2),3)=1,$H24=AR$2)</f>
        <v>0</v>
      </c>
      <c r="AS24" s="41" t="b">
        <f t="shared" si="54"/>
        <v>1</v>
      </c>
      <c r="AT24" s="41" t="b">
        <f t="shared" si="54"/>
        <v>0</v>
      </c>
      <c r="AU24" s="41" t="b">
        <f t="shared" si="54"/>
        <v>0</v>
      </c>
      <c r="AV24" s="41" t="b">
        <f t="shared" si="54"/>
        <v>1</v>
      </c>
      <c r="AW24" s="41" t="b">
        <f t="shared" si="54"/>
        <v>0</v>
      </c>
      <c r="AX24" s="41" t="b">
        <f t="shared" si="54"/>
        <v>0</v>
      </c>
      <c r="AY24" s="41" t="b">
        <f t="shared" si="54"/>
        <v>1</v>
      </c>
      <c r="AZ24" s="41" t="b">
        <f t="shared" si="54"/>
        <v>0</v>
      </c>
      <c r="BA24" s="41" t="b">
        <f t="shared" si="54"/>
        <v>0</v>
      </c>
      <c r="BB24" s="41" t="b">
        <f t="shared" si="54"/>
        <v>1</v>
      </c>
      <c r="BC24" s="41" t="b">
        <f t="shared" si="54"/>
        <v>0</v>
      </c>
      <c r="BD24" s="41" t="b">
        <f t="shared" si="54"/>
        <v>0</v>
      </c>
      <c r="BE24" s="41" t="b">
        <f t="shared" si="54"/>
        <v>1</v>
      </c>
      <c r="BF24" s="41" t="b">
        <f t="shared" si="54"/>
        <v>0</v>
      </c>
      <c r="BG24" s="41" t="b">
        <f t="shared" si="54"/>
        <v>0</v>
      </c>
      <c r="BH24" s="41" t="b">
        <f t="shared" si="54"/>
        <v>1</v>
      </c>
      <c r="BI24" s="41" t="b">
        <f t="shared" si="54"/>
        <v>0</v>
      </c>
      <c r="BJ24" s="41" t="b">
        <f t="shared" si="54"/>
        <v>0</v>
      </c>
      <c r="BK24" s="41" t="b">
        <f t="shared" si="54"/>
        <v>1</v>
      </c>
      <c r="BL24" s="41" t="b">
        <f t="shared" si="54"/>
        <v>0</v>
      </c>
      <c r="BM24" s="41" t="b">
        <f t="shared" si="54"/>
        <v>0</v>
      </c>
      <c r="BN24" s="41" t="b">
        <f t="shared" si="54"/>
        <v>1</v>
      </c>
      <c r="BO24" s="41" t="b">
        <f t="shared" si="54"/>
        <v>0</v>
      </c>
      <c r="BP24" s="41" t="b">
        <f t="shared" si="54"/>
        <v>0</v>
      </c>
      <c r="BQ24" s="41" t="b">
        <f t="shared" si="54"/>
        <v>1</v>
      </c>
      <c r="BR24" s="41" t="b">
        <f t="shared" si="54"/>
        <v>0</v>
      </c>
      <c r="BS24" s="41" t="b">
        <f t="shared" si="54"/>
        <v>0</v>
      </c>
      <c r="BT24" s="41" t="b">
        <f t="shared" si="54"/>
        <v>1</v>
      </c>
      <c r="BU24" s="41" t="b">
        <f t="shared" si="54"/>
        <v>0</v>
      </c>
      <c r="BV24" s="41" t="b">
        <f t="shared" si="54"/>
        <v>0</v>
      </c>
      <c r="BW24" s="41" t="b">
        <f t="shared" si="54"/>
        <v>1</v>
      </c>
      <c r="BX24" s="41" t="b">
        <f t="shared" ref="BX24:CE24" si="55">OR(MOD(MONTH(BX$2),3)=1,$H24=BX$2)</f>
        <v>0</v>
      </c>
      <c r="BY24" s="41" t="b">
        <f t="shared" si="55"/>
        <v>0</v>
      </c>
      <c r="BZ24" s="41" t="b">
        <f t="shared" si="55"/>
        <v>1</v>
      </c>
      <c r="CA24" s="41" t="b">
        <f t="shared" si="55"/>
        <v>0</v>
      </c>
      <c r="CB24" s="41" t="b">
        <f t="shared" si="55"/>
        <v>0</v>
      </c>
      <c r="CC24" s="41" t="b">
        <f t="shared" si="55"/>
        <v>1</v>
      </c>
      <c r="CD24" s="41" t="b">
        <f t="shared" si="55"/>
        <v>0</v>
      </c>
      <c r="CE24" s="41" t="b">
        <f t="shared" si="55"/>
        <v>0</v>
      </c>
    </row>
    <row r="25" spans="4:83" outlineLevel="1">
      <c r="D25" s="109"/>
      <c r="E25" s="44"/>
      <c r="H25" s="280"/>
      <c r="J25" s="118" t="s">
        <v>185</v>
      </c>
      <c r="L25" s="155">
        <f>L24*1</f>
        <v>1</v>
      </c>
      <c r="M25" s="155">
        <f>L25+M24</f>
        <v>1</v>
      </c>
      <c r="N25" s="155">
        <f t="shared" ref="N25:R25" si="56">M25+N24</f>
        <v>1</v>
      </c>
      <c r="O25" s="155">
        <f t="shared" si="56"/>
        <v>2</v>
      </c>
      <c r="P25" s="155">
        <f t="shared" si="56"/>
        <v>2</v>
      </c>
      <c r="Q25" s="155">
        <f t="shared" si="56"/>
        <v>2</v>
      </c>
      <c r="R25" s="155">
        <f t="shared" si="56"/>
        <v>3</v>
      </c>
      <c r="S25" s="155">
        <f t="shared" ref="S25" si="57">R25+S24</f>
        <v>3</v>
      </c>
      <c r="T25" s="155">
        <f t="shared" ref="T25" si="58">S25+T24</f>
        <v>3</v>
      </c>
      <c r="U25" s="155">
        <f t="shared" ref="U25" si="59">T25+U24</f>
        <v>4</v>
      </c>
      <c r="V25" s="155">
        <f t="shared" ref="V25" si="60">U25+V24</f>
        <v>4</v>
      </c>
      <c r="W25" s="155">
        <f t="shared" ref="W25" si="61">V25+W24</f>
        <v>4</v>
      </c>
      <c r="X25" s="155">
        <f t="shared" ref="X25" si="62">W25+X24</f>
        <v>5</v>
      </c>
      <c r="Y25" s="155">
        <f t="shared" ref="Y25" si="63">X25+Y24</f>
        <v>5</v>
      </c>
      <c r="Z25" s="155">
        <f t="shared" ref="Z25" si="64">Y25+Z24</f>
        <v>5</v>
      </c>
      <c r="AA25" s="155">
        <f t="shared" ref="AA25" si="65">Z25+AA24</f>
        <v>6</v>
      </c>
      <c r="AB25" s="155">
        <f t="shared" ref="AB25" si="66">AA25+AB24</f>
        <v>6</v>
      </c>
      <c r="AC25" s="155">
        <f t="shared" ref="AC25" si="67">AB25+AC24</f>
        <v>6</v>
      </c>
      <c r="AD25" s="155">
        <f t="shared" ref="AD25" si="68">AC25+AD24</f>
        <v>7</v>
      </c>
      <c r="AE25" s="155">
        <f t="shared" ref="AE25" si="69">AD25+AE24</f>
        <v>7</v>
      </c>
      <c r="AF25" s="155">
        <f t="shared" ref="AF25" si="70">AE25+AF24</f>
        <v>7</v>
      </c>
      <c r="AG25" s="155">
        <f t="shared" ref="AG25" si="71">AF25+AG24</f>
        <v>8</v>
      </c>
      <c r="AH25" s="155">
        <f t="shared" ref="AH25" si="72">AG25+AH24</f>
        <v>8</v>
      </c>
      <c r="AI25" s="155">
        <f t="shared" ref="AI25" si="73">AH25+AI24</f>
        <v>8</v>
      </c>
      <c r="AJ25" s="155">
        <f t="shared" ref="AJ25" si="74">AI25+AJ24</f>
        <v>9</v>
      </c>
      <c r="AK25" s="155">
        <f t="shared" ref="AK25" si="75">AJ25+AK24</f>
        <v>9</v>
      </c>
      <c r="AL25" s="155">
        <f t="shared" ref="AL25" si="76">AK25+AL24</f>
        <v>9</v>
      </c>
      <c r="AM25" s="155">
        <f t="shared" ref="AM25" si="77">AL25+AM24</f>
        <v>10</v>
      </c>
      <c r="AN25" s="155">
        <f t="shared" ref="AN25" si="78">AM25+AN24</f>
        <v>10</v>
      </c>
      <c r="AO25" s="155">
        <f t="shared" ref="AO25" si="79">AN25+AO24</f>
        <v>10</v>
      </c>
      <c r="AP25" s="155">
        <f t="shared" ref="AP25" si="80">AO25+AP24</f>
        <v>11</v>
      </c>
      <c r="AQ25" s="155">
        <f t="shared" ref="AQ25" si="81">AP25+AQ24</f>
        <v>11</v>
      </c>
      <c r="AR25" s="155">
        <f t="shared" ref="AR25" si="82">AQ25+AR24</f>
        <v>11</v>
      </c>
      <c r="AS25" s="155">
        <f t="shared" ref="AS25" si="83">AR25+AS24</f>
        <v>12</v>
      </c>
      <c r="AT25" s="155">
        <f t="shared" ref="AT25" si="84">AS25+AT24</f>
        <v>12</v>
      </c>
      <c r="AU25" s="155">
        <f t="shared" ref="AU25" si="85">AT25+AU24</f>
        <v>12</v>
      </c>
      <c r="AV25" s="155">
        <f t="shared" ref="AV25" si="86">AU25+AV24</f>
        <v>13</v>
      </c>
      <c r="AW25" s="155">
        <f t="shared" ref="AW25" si="87">AV25+AW24</f>
        <v>13</v>
      </c>
      <c r="AX25" s="155">
        <f t="shared" ref="AX25" si="88">AW25+AX24</f>
        <v>13</v>
      </c>
      <c r="AY25" s="155">
        <f t="shared" ref="AY25" si="89">AX25+AY24</f>
        <v>14</v>
      </c>
      <c r="AZ25" s="155">
        <f t="shared" ref="AZ25" si="90">AY25+AZ24</f>
        <v>14</v>
      </c>
      <c r="BA25" s="155">
        <f t="shared" ref="BA25" si="91">AZ25+BA24</f>
        <v>14</v>
      </c>
      <c r="BB25" s="155">
        <f t="shared" ref="BB25" si="92">BA25+BB24</f>
        <v>15</v>
      </c>
      <c r="BC25" s="155">
        <f t="shared" ref="BC25" si="93">BB25+BC24</f>
        <v>15</v>
      </c>
      <c r="BD25" s="155">
        <f t="shared" ref="BD25" si="94">BC25+BD24</f>
        <v>15</v>
      </c>
      <c r="BE25" s="155">
        <f t="shared" ref="BE25" si="95">BD25+BE24</f>
        <v>16</v>
      </c>
      <c r="BF25" s="155">
        <f t="shared" ref="BF25" si="96">BE25+BF24</f>
        <v>16</v>
      </c>
      <c r="BG25" s="155">
        <f t="shared" ref="BG25" si="97">BF25+BG24</f>
        <v>16</v>
      </c>
      <c r="BH25" s="155">
        <f t="shared" ref="BH25" si="98">BG25+BH24</f>
        <v>17</v>
      </c>
      <c r="BI25" s="155">
        <f t="shared" ref="BI25" si="99">BH25+BI24</f>
        <v>17</v>
      </c>
      <c r="BJ25" s="155">
        <f t="shared" ref="BJ25" si="100">BI25+BJ24</f>
        <v>17</v>
      </c>
      <c r="BK25" s="155">
        <f t="shared" ref="BK25" si="101">BJ25+BK24</f>
        <v>18</v>
      </c>
      <c r="BL25" s="155">
        <f t="shared" ref="BL25" si="102">BK25+BL24</f>
        <v>18</v>
      </c>
      <c r="BM25" s="155">
        <f t="shared" ref="BM25" si="103">BL25+BM24</f>
        <v>18</v>
      </c>
      <c r="BN25" s="155">
        <f t="shared" ref="BN25" si="104">BM25+BN24</f>
        <v>19</v>
      </c>
      <c r="BO25" s="155">
        <f t="shared" ref="BO25" si="105">BN25+BO24</f>
        <v>19</v>
      </c>
      <c r="BP25" s="155">
        <f t="shared" ref="BP25" si="106">BO25+BP24</f>
        <v>19</v>
      </c>
      <c r="BQ25" s="155">
        <f t="shared" ref="BQ25" si="107">BP25+BQ24</f>
        <v>20</v>
      </c>
      <c r="BR25" s="155">
        <f t="shared" ref="BR25" si="108">BQ25+BR24</f>
        <v>20</v>
      </c>
      <c r="BS25" s="155">
        <f t="shared" ref="BS25" si="109">BR25+BS24</f>
        <v>20</v>
      </c>
      <c r="BT25" s="155">
        <f t="shared" ref="BT25" si="110">BS25+BT24</f>
        <v>21</v>
      </c>
      <c r="BU25" s="155">
        <f t="shared" ref="BU25" si="111">BT25+BU24</f>
        <v>21</v>
      </c>
      <c r="BV25" s="155">
        <f t="shared" ref="BV25" si="112">BU25+BV24</f>
        <v>21</v>
      </c>
      <c r="BW25" s="155">
        <f t="shared" ref="BW25" si="113">BV25+BW24</f>
        <v>22</v>
      </c>
      <c r="BX25" s="155">
        <f t="shared" ref="BX25" si="114">BW25+BX24</f>
        <v>22</v>
      </c>
      <c r="BY25" s="155">
        <f t="shared" ref="BY25" si="115">BX25+BY24</f>
        <v>22</v>
      </c>
      <c r="BZ25" s="155">
        <f t="shared" ref="BZ25" si="116">BY25+BZ24</f>
        <v>23</v>
      </c>
      <c r="CA25" s="155">
        <f t="shared" ref="CA25" si="117">BZ25+CA24</f>
        <v>23</v>
      </c>
      <c r="CB25" s="155">
        <f t="shared" ref="CB25" si="118">CA25+CB24</f>
        <v>23</v>
      </c>
      <c r="CC25" s="155">
        <f t="shared" ref="CC25" si="119">CB25+CC24</f>
        <v>24</v>
      </c>
      <c r="CD25" s="155">
        <f t="shared" ref="CD25" si="120">CC25+CD24</f>
        <v>24</v>
      </c>
      <c r="CE25" s="155">
        <f t="shared" ref="CE25" si="121">CD25+CE24</f>
        <v>24</v>
      </c>
    </row>
    <row r="26" spans="4:83" outlineLevel="1">
      <c r="D26" s="109"/>
      <c r="E26" s="44"/>
      <c r="H26" s="280"/>
      <c r="J26" s="118" t="s">
        <v>177</v>
      </c>
      <c r="L26" s="165"/>
      <c r="M26" s="165">
        <f>L29</f>
        <v>-1389393.2383333328</v>
      </c>
      <c r="N26" s="165">
        <f t="shared" ref="N26:BY26" si="122">M29</f>
        <v>-694696.61916666629</v>
      </c>
      <c r="O26" s="165">
        <f t="shared" si="122"/>
        <v>2.3283064365386963E-10</v>
      </c>
      <c r="P26" s="165">
        <f t="shared" si="122"/>
        <v>-1389393.2383333328</v>
      </c>
      <c r="Q26" s="165">
        <f t="shared" si="122"/>
        <v>-694696.61916666629</v>
      </c>
      <c r="R26" s="165">
        <f t="shared" si="122"/>
        <v>2.3283064365386963E-10</v>
      </c>
      <c r="S26" s="165">
        <f t="shared" si="122"/>
        <v>-1389393.2383333328</v>
      </c>
      <c r="T26" s="165">
        <f t="shared" si="122"/>
        <v>-694696.61916666629</v>
      </c>
      <c r="U26" s="165">
        <f t="shared" si="122"/>
        <v>2.3283064365386963E-10</v>
      </c>
      <c r="V26" s="165">
        <f t="shared" si="122"/>
        <v>-1389393.2383333328</v>
      </c>
      <c r="W26" s="165">
        <f t="shared" si="122"/>
        <v>-694696.61916666629</v>
      </c>
      <c r="X26" s="165">
        <f t="shared" si="122"/>
        <v>2.3283064365386963E-10</v>
      </c>
      <c r="Y26" s="165">
        <f t="shared" si="122"/>
        <v>-1410234.1369083328</v>
      </c>
      <c r="Z26" s="165">
        <f t="shared" si="122"/>
        <v>-705117.06845416629</v>
      </c>
      <c r="AA26" s="165">
        <f t="shared" si="122"/>
        <v>2.3283064365386963E-10</v>
      </c>
      <c r="AB26" s="165">
        <f t="shared" si="122"/>
        <v>-1410234.1369083328</v>
      </c>
      <c r="AC26" s="165">
        <f t="shared" si="122"/>
        <v>-705117.06845416629</v>
      </c>
      <c r="AD26" s="165">
        <f t="shared" si="122"/>
        <v>2.3283064365386963E-10</v>
      </c>
      <c r="AE26" s="165">
        <f t="shared" si="122"/>
        <v>-1410234.1369083328</v>
      </c>
      <c r="AF26" s="165">
        <f t="shared" si="122"/>
        <v>-705117.06845416629</v>
      </c>
      <c r="AG26" s="165">
        <f t="shared" si="122"/>
        <v>2.3283064365386963E-10</v>
      </c>
      <c r="AH26" s="165">
        <f t="shared" si="122"/>
        <v>-1410234.1369083328</v>
      </c>
      <c r="AI26" s="165">
        <f t="shared" si="122"/>
        <v>-705117.06845416629</v>
      </c>
      <c r="AJ26" s="165">
        <f t="shared" si="122"/>
        <v>2.3283064365386963E-10</v>
      </c>
      <c r="AK26" s="165">
        <f t="shared" si="122"/>
        <v>-1431387.6489619575</v>
      </c>
      <c r="AL26" s="165">
        <f t="shared" si="122"/>
        <v>-715693.82448097866</v>
      </c>
      <c r="AM26" s="165">
        <f t="shared" si="122"/>
        <v>2.3283064365386963E-10</v>
      </c>
      <c r="AN26" s="165">
        <f t="shared" si="122"/>
        <v>-1431387.6489619575</v>
      </c>
      <c r="AO26" s="165">
        <f t="shared" si="122"/>
        <v>-715693.82448097866</v>
      </c>
      <c r="AP26" s="165">
        <f t="shared" si="122"/>
        <v>2.3283064365386963E-10</v>
      </c>
      <c r="AQ26" s="165">
        <f t="shared" si="122"/>
        <v>-1431387.6489619575</v>
      </c>
      <c r="AR26" s="165">
        <f t="shared" si="122"/>
        <v>-715693.82448097866</v>
      </c>
      <c r="AS26" s="165">
        <f t="shared" si="122"/>
        <v>2.3283064365386963E-10</v>
      </c>
      <c r="AT26" s="165">
        <f t="shared" si="122"/>
        <v>-1431387.6489619575</v>
      </c>
      <c r="AU26" s="165">
        <f t="shared" si="122"/>
        <v>-715693.82448097866</v>
      </c>
      <c r="AV26" s="165">
        <f t="shared" si="122"/>
        <v>2.3283064365386963E-10</v>
      </c>
      <c r="AW26" s="165">
        <f t="shared" si="122"/>
        <v>-1452858.4636963867</v>
      </c>
      <c r="AX26" s="165">
        <f t="shared" si="122"/>
        <v>-726429.23184819322</v>
      </c>
      <c r="AY26" s="165">
        <f t="shared" si="122"/>
        <v>2.3283064365386963E-10</v>
      </c>
      <c r="AZ26" s="165">
        <f t="shared" si="122"/>
        <v>-1452858.4636963867</v>
      </c>
      <c r="BA26" s="165">
        <f t="shared" si="122"/>
        <v>-726429.23184819322</v>
      </c>
      <c r="BB26" s="165">
        <f t="shared" si="122"/>
        <v>2.3283064365386963E-10</v>
      </c>
      <c r="BC26" s="165">
        <f t="shared" si="122"/>
        <v>-1452858.4636963867</v>
      </c>
      <c r="BD26" s="165">
        <f t="shared" si="122"/>
        <v>-726429.23184819322</v>
      </c>
      <c r="BE26" s="165">
        <f t="shared" si="122"/>
        <v>2.3283064365386963E-10</v>
      </c>
      <c r="BF26" s="165">
        <f t="shared" si="122"/>
        <v>-1452858.4636963867</v>
      </c>
      <c r="BG26" s="165">
        <f t="shared" si="122"/>
        <v>-726429.23184819322</v>
      </c>
      <c r="BH26" s="165">
        <f t="shared" si="122"/>
        <v>2.3283064365386963E-10</v>
      </c>
      <c r="BI26" s="165">
        <f t="shared" si="122"/>
        <v>-1474651.3406518323</v>
      </c>
      <c r="BJ26" s="165">
        <f t="shared" si="122"/>
        <v>-737325.67032591603</v>
      </c>
      <c r="BK26" s="165">
        <f t="shared" si="122"/>
        <v>2.3283064365386963E-10</v>
      </c>
      <c r="BL26" s="165">
        <f t="shared" si="122"/>
        <v>-1474651.3406518323</v>
      </c>
      <c r="BM26" s="165">
        <f t="shared" si="122"/>
        <v>-737325.67032591603</v>
      </c>
      <c r="BN26" s="165">
        <f t="shared" si="122"/>
        <v>2.3283064365386963E-10</v>
      </c>
      <c r="BO26" s="165">
        <f t="shared" si="122"/>
        <v>-1474651.3406518323</v>
      </c>
      <c r="BP26" s="165">
        <f t="shared" si="122"/>
        <v>-737325.67032591603</v>
      </c>
      <c r="BQ26" s="165">
        <f t="shared" si="122"/>
        <v>2.3283064365386963E-10</v>
      </c>
      <c r="BR26" s="165">
        <f t="shared" si="122"/>
        <v>-1474651.3406518323</v>
      </c>
      <c r="BS26" s="165">
        <f t="shared" si="122"/>
        <v>-737325.67032591603</v>
      </c>
      <c r="BT26" s="165">
        <f t="shared" si="122"/>
        <v>2.3283064365386963E-10</v>
      </c>
      <c r="BU26" s="165">
        <f t="shared" si="122"/>
        <v>-1496771.1107616096</v>
      </c>
      <c r="BV26" s="165">
        <f t="shared" si="122"/>
        <v>-748385.5553808047</v>
      </c>
      <c r="BW26" s="165">
        <f t="shared" si="122"/>
        <v>2.3283064365386963E-10</v>
      </c>
      <c r="BX26" s="165">
        <f t="shared" si="122"/>
        <v>-1496771.1107616096</v>
      </c>
      <c r="BY26" s="165">
        <f t="shared" si="122"/>
        <v>-748385.5553808047</v>
      </c>
      <c r="BZ26" s="165">
        <f t="shared" ref="BZ26:CE26" si="123">BY29</f>
        <v>2.3283064365386963E-10</v>
      </c>
      <c r="CA26" s="165">
        <f t="shared" si="123"/>
        <v>-1496771.1107616096</v>
      </c>
      <c r="CB26" s="165">
        <f t="shared" si="123"/>
        <v>-748385.5553808047</v>
      </c>
      <c r="CC26" s="165">
        <f t="shared" si="123"/>
        <v>2.3283064365386963E-10</v>
      </c>
      <c r="CD26" s="165">
        <f t="shared" si="123"/>
        <v>-1496771.1107616096</v>
      </c>
      <c r="CE26" s="165">
        <f t="shared" si="123"/>
        <v>-748385.5553808047</v>
      </c>
    </row>
    <row r="27" spans="4:83" outlineLevel="1">
      <c r="D27" s="109"/>
      <c r="E27" s="44"/>
      <c r="H27" s="382">
        <v>0</v>
      </c>
      <c r="J27" s="118" t="s">
        <v>178</v>
      </c>
      <c r="L27" s="165">
        <f t="shared" ref="L27:AQ27" si="124">(L$2&gt;$H27)*INDEX($F$14:$F$20,L23)/12</f>
        <v>694696.61916666653</v>
      </c>
      <c r="M27" s="165">
        <f t="shared" si="124"/>
        <v>694696.61916666653</v>
      </c>
      <c r="N27" s="165">
        <f t="shared" si="124"/>
        <v>694696.61916666653</v>
      </c>
      <c r="O27" s="165">
        <f t="shared" si="124"/>
        <v>694696.61916666653</v>
      </c>
      <c r="P27" s="165">
        <f t="shared" si="124"/>
        <v>694696.61916666653</v>
      </c>
      <c r="Q27" s="165">
        <f t="shared" si="124"/>
        <v>694696.61916666653</v>
      </c>
      <c r="R27" s="165">
        <f t="shared" si="124"/>
        <v>694696.61916666653</v>
      </c>
      <c r="S27" s="165">
        <f t="shared" si="124"/>
        <v>694696.61916666653</v>
      </c>
      <c r="T27" s="165">
        <f t="shared" si="124"/>
        <v>694696.61916666653</v>
      </c>
      <c r="U27" s="165">
        <f t="shared" si="124"/>
        <v>694696.61916666653</v>
      </c>
      <c r="V27" s="165">
        <f t="shared" si="124"/>
        <v>694696.61916666653</v>
      </c>
      <c r="W27" s="165">
        <f t="shared" si="124"/>
        <v>694696.61916666653</v>
      </c>
      <c r="X27" s="165">
        <f t="shared" si="124"/>
        <v>705117.06845416653</v>
      </c>
      <c r="Y27" s="165">
        <f t="shared" si="124"/>
        <v>705117.06845416653</v>
      </c>
      <c r="Z27" s="165">
        <f t="shared" si="124"/>
        <v>705117.06845416653</v>
      </c>
      <c r="AA27" s="165">
        <f t="shared" si="124"/>
        <v>705117.06845416653</v>
      </c>
      <c r="AB27" s="165">
        <f t="shared" si="124"/>
        <v>705117.06845416653</v>
      </c>
      <c r="AC27" s="165">
        <f t="shared" si="124"/>
        <v>705117.06845416653</v>
      </c>
      <c r="AD27" s="165">
        <f t="shared" si="124"/>
        <v>705117.06845416653</v>
      </c>
      <c r="AE27" s="165">
        <f t="shared" si="124"/>
        <v>705117.06845416653</v>
      </c>
      <c r="AF27" s="165">
        <f t="shared" si="124"/>
        <v>705117.06845416653</v>
      </c>
      <c r="AG27" s="165">
        <f t="shared" si="124"/>
        <v>705117.06845416653</v>
      </c>
      <c r="AH27" s="165">
        <f t="shared" si="124"/>
        <v>705117.06845416653</v>
      </c>
      <c r="AI27" s="165">
        <f t="shared" si="124"/>
        <v>705117.06845416653</v>
      </c>
      <c r="AJ27" s="165">
        <f t="shared" si="124"/>
        <v>715693.82448097889</v>
      </c>
      <c r="AK27" s="165">
        <f t="shared" si="124"/>
        <v>715693.82448097889</v>
      </c>
      <c r="AL27" s="165">
        <f t="shared" si="124"/>
        <v>715693.82448097889</v>
      </c>
      <c r="AM27" s="165">
        <f t="shared" si="124"/>
        <v>715693.82448097889</v>
      </c>
      <c r="AN27" s="165">
        <f t="shared" si="124"/>
        <v>715693.82448097889</v>
      </c>
      <c r="AO27" s="165">
        <f t="shared" si="124"/>
        <v>715693.82448097889</v>
      </c>
      <c r="AP27" s="165">
        <f t="shared" si="124"/>
        <v>715693.82448097889</v>
      </c>
      <c r="AQ27" s="165">
        <f t="shared" si="124"/>
        <v>715693.82448097889</v>
      </c>
      <c r="AR27" s="165">
        <f t="shared" ref="AR27:BW27" si="125">(AR$2&gt;$H27)*INDEX($F$14:$F$20,AR23)/12</f>
        <v>715693.82448097889</v>
      </c>
      <c r="AS27" s="165">
        <f t="shared" si="125"/>
        <v>715693.82448097889</v>
      </c>
      <c r="AT27" s="165">
        <f t="shared" si="125"/>
        <v>715693.82448097889</v>
      </c>
      <c r="AU27" s="165">
        <f t="shared" si="125"/>
        <v>715693.82448097889</v>
      </c>
      <c r="AV27" s="165">
        <f t="shared" si="125"/>
        <v>726429.23184819345</v>
      </c>
      <c r="AW27" s="165">
        <f t="shared" si="125"/>
        <v>726429.23184819345</v>
      </c>
      <c r="AX27" s="165">
        <f t="shared" si="125"/>
        <v>726429.23184819345</v>
      </c>
      <c r="AY27" s="165">
        <f t="shared" si="125"/>
        <v>726429.23184819345</v>
      </c>
      <c r="AZ27" s="165">
        <f t="shared" si="125"/>
        <v>726429.23184819345</v>
      </c>
      <c r="BA27" s="165">
        <f t="shared" si="125"/>
        <v>726429.23184819345</v>
      </c>
      <c r="BB27" s="165">
        <f t="shared" si="125"/>
        <v>726429.23184819345</v>
      </c>
      <c r="BC27" s="165">
        <f t="shared" si="125"/>
        <v>726429.23184819345</v>
      </c>
      <c r="BD27" s="165">
        <f t="shared" si="125"/>
        <v>726429.23184819345</v>
      </c>
      <c r="BE27" s="165">
        <f t="shared" si="125"/>
        <v>726429.23184819345</v>
      </c>
      <c r="BF27" s="165">
        <f t="shared" si="125"/>
        <v>726429.23184819345</v>
      </c>
      <c r="BG27" s="165">
        <f t="shared" si="125"/>
        <v>726429.23184819345</v>
      </c>
      <c r="BH27" s="165">
        <f t="shared" si="125"/>
        <v>737325.67032591626</v>
      </c>
      <c r="BI27" s="165">
        <f t="shared" si="125"/>
        <v>737325.67032591626</v>
      </c>
      <c r="BJ27" s="165">
        <f t="shared" si="125"/>
        <v>737325.67032591626</v>
      </c>
      <c r="BK27" s="165">
        <f t="shared" si="125"/>
        <v>737325.67032591626</v>
      </c>
      <c r="BL27" s="165">
        <f t="shared" si="125"/>
        <v>737325.67032591626</v>
      </c>
      <c r="BM27" s="165">
        <f t="shared" si="125"/>
        <v>737325.67032591626</v>
      </c>
      <c r="BN27" s="165">
        <f t="shared" si="125"/>
        <v>737325.67032591626</v>
      </c>
      <c r="BO27" s="165">
        <f t="shared" si="125"/>
        <v>737325.67032591626</v>
      </c>
      <c r="BP27" s="165">
        <f t="shared" si="125"/>
        <v>737325.67032591626</v>
      </c>
      <c r="BQ27" s="165">
        <f t="shared" si="125"/>
        <v>737325.67032591626</v>
      </c>
      <c r="BR27" s="165">
        <f t="shared" si="125"/>
        <v>737325.67032591626</v>
      </c>
      <c r="BS27" s="165">
        <f t="shared" si="125"/>
        <v>737325.67032591626</v>
      </c>
      <c r="BT27" s="165">
        <f t="shared" si="125"/>
        <v>748385.55538080493</v>
      </c>
      <c r="BU27" s="165">
        <f t="shared" si="125"/>
        <v>748385.55538080493</v>
      </c>
      <c r="BV27" s="165">
        <f t="shared" si="125"/>
        <v>748385.55538080493</v>
      </c>
      <c r="BW27" s="165">
        <f t="shared" si="125"/>
        <v>748385.55538080493</v>
      </c>
      <c r="BX27" s="165">
        <f t="shared" ref="BX27:CE27" si="126">(BX$2&gt;$H27)*INDEX($F$14:$F$20,BX23)/12</f>
        <v>748385.55538080493</v>
      </c>
      <c r="BY27" s="165">
        <f t="shared" si="126"/>
        <v>748385.55538080493</v>
      </c>
      <c r="BZ27" s="165">
        <f t="shared" si="126"/>
        <v>748385.55538080493</v>
      </c>
      <c r="CA27" s="165">
        <f t="shared" si="126"/>
        <v>748385.55538080493</v>
      </c>
      <c r="CB27" s="165">
        <f t="shared" si="126"/>
        <v>748385.55538080493</v>
      </c>
      <c r="CC27" s="165">
        <f t="shared" si="126"/>
        <v>748385.55538080493</v>
      </c>
      <c r="CD27" s="165">
        <f t="shared" si="126"/>
        <v>748385.55538080493</v>
      </c>
      <c r="CE27" s="165">
        <f t="shared" si="126"/>
        <v>748385.55538080493</v>
      </c>
    </row>
    <row r="28" spans="4:83" outlineLevel="1">
      <c r="D28" s="109"/>
      <c r="E28" s="44"/>
      <c r="J28" s="66" t="s">
        <v>179</v>
      </c>
      <c r="K28" s="43"/>
      <c r="L28" s="156">
        <f>L24*-SUMIF(25:25,L25,27:27)</f>
        <v>-2084089.8574999995</v>
      </c>
      <c r="M28" s="156">
        <f t="shared" ref="M28:R28" si="127">M24*-SUMIF(25:25,M25,27:27)</f>
        <v>0</v>
      </c>
      <c r="N28" s="156">
        <f t="shared" si="127"/>
        <v>0</v>
      </c>
      <c r="O28" s="156">
        <f t="shared" si="127"/>
        <v>-2084089.8574999995</v>
      </c>
      <c r="P28" s="156">
        <f t="shared" si="127"/>
        <v>0</v>
      </c>
      <c r="Q28" s="156">
        <f t="shared" si="127"/>
        <v>0</v>
      </c>
      <c r="R28" s="156">
        <f t="shared" si="127"/>
        <v>-2084089.8574999995</v>
      </c>
      <c r="S28" s="156">
        <f t="shared" ref="S28" si="128">S24*-SUMIF(25:25,S25,27:27)</f>
        <v>0</v>
      </c>
      <c r="T28" s="156">
        <f t="shared" ref="T28" si="129">T24*-SUMIF(25:25,T25,27:27)</f>
        <v>0</v>
      </c>
      <c r="U28" s="156">
        <f t="shared" ref="U28" si="130">U24*-SUMIF(25:25,U25,27:27)</f>
        <v>-2084089.8574999995</v>
      </c>
      <c r="V28" s="156">
        <f t="shared" ref="V28" si="131">V24*-SUMIF(25:25,V25,27:27)</f>
        <v>0</v>
      </c>
      <c r="W28" s="156">
        <f t="shared" ref="W28" si="132">W24*-SUMIF(25:25,W25,27:27)</f>
        <v>0</v>
      </c>
      <c r="X28" s="156">
        <f t="shared" ref="X28" si="133">X24*-SUMIF(25:25,X25,27:27)</f>
        <v>-2115351.2053624997</v>
      </c>
      <c r="Y28" s="156">
        <f t="shared" ref="Y28" si="134">Y24*-SUMIF(25:25,Y25,27:27)</f>
        <v>0</v>
      </c>
      <c r="Z28" s="156">
        <f t="shared" ref="Z28" si="135">Z24*-SUMIF(25:25,Z25,27:27)</f>
        <v>0</v>
      </c>
      <c r="AA28" s="156">
        <f t="shared" ref="AA28" si="136">AA24*-SUMIF(25:25,AA25,27:27)</f>
        <v>-2115351.2053624997</v>
      </c>
      <c r="AB28" s="156">
        <f t="shared" ref="AB28" si="137">AB24*-SUMIF(25:25,AB25,27:27)</f>
        <v>0</v>
      </c>
      <c r="AC28" s="156">
        <f t="shared" ref="AC28" si="138">AC24*-SUMIF(25:25,AC25,27:27)</f>
        <v>0</v>
      </c>
      <c r="AD28" s="156">
        <f t="shared" ref="AD28" si="139">AD24*-SUMIF(25:25,AD25,27:27)</f>
        <v>-2115351.2053624997</v>
      </c>
      <c r="AE28" s="156">
        <f t="shared" ref="AE28" si="140">AE24*-SUMIF(25:25,AE25,27:27)</f>
        <v>0</v>
      </c>
      <c r="AF28" s="156">
        <f t="shared" ref="AF28" si="141">AF24*-SUMIF(25:25,AF25,27:27)</f>
        <v>0</v>
      </c>
      <c r="AG28" s="156">
        <f t="shared" ref="AG28" si="142">AG24*-SUMIF(25:25,AG25,27:27)</f>
        <v>-2115351.2053624997</v>
      </c>
      <c r="AH28" s="156">
        <f t="shared" ref="AH28" si="143">AH24*-SUMIF(25:25,AH25,27:27)</f>
        <v>0</v>
      </c>
      <c r="AI28" s="156">
        <f t="shared" ref="AI28" si="144">AI24*-SUMIF(25:25,AI25,27:27)</f>
        <v>0</v>
      </c>
      <c r="AJ28" s="156">
        <f t="shared" ref="AJ28" si="145">AJ24*-SUMIF(25:25,AJ25,27:27)</f>
        <v>-2147081.4734429368</v>
      </c>
      <c r="AK28" s="156">
        <f t="shared" ref="AK28" si="146">AK24*-SUMIF(25:25,AK25,27:27)</f>
        <v>0</v>
      </c>
      <c r="AL28" s="156">
        <f t="shared" ref="AL28" si="147">AL24*-SUMIF(25:25,AL25,27:27)</f>
        <v>0</v>
      </c>
      <c r="AM28" s="156">
        <f t="shared" ref="AM28" si="148">AM24*-SUMIF(25:25,AM25,27:27)</f>
        <v>-2147081.4734429368</v>
      </c>
      <c r="AN28" s="156">
        <f t="shared" ref="AN28" si="149">AN24*-SUMIF(25:25,AN25,27:27)</f>
        <v>0</v>
      </c>
      <c r="AO28" s="156">
        <f t="shared" ref="AO28" si="150">AO24*-SUMIF(25:25,AO25,27:27)</f>
        <v>0</v>
      </c>
      <c r="AP28" s="156">
        <f t="shared" ref="AP28" si="151">AP24*-SUMIF(25:25,AP25,27:27)</f>
        <v>-2147081.4734429368</v>
      </c>
      <c r="AQ28" s="156">
        <f t="shared" ref="AQ28" si="152">AQ24*-SUMIF(25:25,AQ25,27:27)</f>
        <v>0</v>
      </c>
      <c r="AR28" s="156">
        <f t="shared" ref="AR28" si="153">AR24*-SUMIF(25:25,AR25,27:27)</f>
        <v>0</v>
      </c>
      <c r="AS28" s="156">
        <f t="shared" ref="AS28" si="154">AS24*-SUMIF(25:25,AS25,27:27)</f>
        <v>-2147081.4734429368</v>
      </c>
      <c r="AT28" s="156">
        <f t="shared" ref="AT28" si="155">AT24*-SUMIF(25:25,AT25,27:27)</f>
        <v>0</v>
      </c>
      <c r="AU28" s="156">
        <f t="shared" ref="AU28" si="156">AU24*-SUMIF(25:25,AU25,27:27)</f>
        <v>0</v>
      </c>
      <c r="AV28" s="156">
        <f t="shared" ref="AV28" si="157">AV24*-SUMIF(25:25,AV25,27:27)</f>
        <v>-2179287.6955445805</v>
      </c>
      <c r="AW28" s="156">
        <f t="shared" ref="AW28" si="158">AW24*-SUMIF(25:25,AW25,27:27)</f>
        <v>0</v>
      </c>
      <c r="AX28" s="156">
        <f t="shared" ref="AX28" si="159">AX24*-SUMIF(25:25,AX25,27:27)</f>
        <v>0</v>
      </c>
      <c r="AY28" s="156">
        <f t="shared" ref="AY28" si="160">AY24*-SUMIF(25:25,AY25,27:27)</f>
        <v>-2179287.6955445805</v>
      </c>
      <c r="AZ28" s="156">
        <f t="shared" ref="AZ28" si="161">AZ24*-SUMIF(25:25,AZ25,27:27)</f>
        <v>0</v>
      </c>
      <c r="BA28" s="156">
        <f t="shared" ref="BA28" si="162">BA24*-SUMIF(25:25,BA25,27:27)</f>
        <v>0</v>
      </c>
      <c r="BB28" s="156">
        <f t="shared" ref="BB28" si="163">BB24*-SUMIF(25:25,BB25,27:27)</f>
        <v>-2179287.6955445805</v>
      </c>
      <c r="BC28" s="156">
        <f t="shared" ref="BC28" si="164">BC24*-SUMIF(25:25,BC25,27:27)</f>
        <v>0</v>
      </c>
      <c r="BD28" s="156">
        <f t="shared" ref="BD28" si="165">BD24*-SUMIF(25:25,BD25,27:27)</f>
        <v>0</v>
      </c>
      <c r="BE28" s="156">
        <f t="shared" ref="BE28" si="166">BE24*-SUMIF(25:25,BE25,27:27)</f>
        <v>-2179287.6955445805</v>
      </c>
      <c r="BF28" s="156">
        <f t="shared" ref="BF28" si="167">BF24*-SUMIF(25:25,BF25,27:27)</f>
        <v>0</v>
      </c>
      <c r="BG28" s="156">
        <f t="shared" ref="BG28" si="168">BG24*-SUMIF(25:25,BG25,27:27)</f>
        <v>0</v>
      </c>
      <c r="BH28" s="156">
        <f t="shared" ref="BH28" si="169">BH24*-SUMIF(25:25,BH25,27:27)</f>
        <v>-2211977.0109777488</v>
      </c>
      <c r="BI28" s="156">
        <f t="shared" ref="BI28" si="170">BI24*-SUMIF(25:25,BI25,27:27)</f>
        <v>0</v>
      </c>
      <c r="BJ28" s="156">
        <f t="shared" ref="BJ28" si="171">BJ24*-SUMIF(25:25,BJ25,27:27)</f>
        <v>0</v>
      </c>
      <c r="BK28" s="156">
        <f t="shared" ref="BK28" si="172">BK24*-SUMIF(25:25,BK25,27:27)</f>
        <v>-2211977.0109777488</v>
      </c>
      <c r="BL28" s="156">
        <f t="shared" ref="BL28" si="173">BL24*-SUMIF(25:25,BL25,27:27)</f>
        <v>0</v>
      </c>
      <c r="BM28" s="156">
        <f t="shared" ref="BM28" si="174">BM24*-SUMIF(25:25,BM25,27:27)</f>
        <v>0</v>
      </c>
      <c r="BN28" s="156">
        <f t="shared" ref="BN28" si="175">BN24*-SUMIF(25:25,BN25,27:27)</f>
        <v>-2211977.0109777488</v>
      </c>
      <c r="BO28" s="156">
        <f t="shared" ref="BO28" si="176">BO24*-SUMIF(25:25,BO25,27:27)</f>
        <v>0</v>
      </c>
      <c r="BP28" s="156">
        <f t="shared" ref="BP28" si="177">BP24*-SUMIF(25:25,BP25,27:27)</f>
        <v>0</v>
      </c>
      <c r="BQ28" s="156">
        <f t="shared" ref="BQ28" si="178">BQ24*-SUMIF(25:25,BQ25,27:27)</f>
        <v>-2211977.0109777488</v>
      </c>
      <c r="BR28" s="156">
        <f t="shared" ref="BR28" si="179">BR24*-SUMIF(25:25,BR25,27:27)</f>
        <v>0</v>
      </c>
      <c r="BS28" s="156">
        <f t="shared" ref="BS28" si="180">BS24*-SUMIF(25:25,BS25,27:27)</f>
        <v>0</v>
      </c>
      <c r="BT28" s="156">
        <f t="shared" ref="BT28" si="181">BT24*-SUMIF(25:25,BT25,27:27)</f>
        <v>-2245156.6661424148</v>
      </c>
      <c r="BU28" s="156">
        <f t="shared" ref="BU28" si="182">BU24*-SUMIF(25:25,BU25,27:27)</f>
        <v>0</v>
      </c>
      <c r="BV28" s="156">
        <f t="shared" ref="BV28" si="183">BV24*-SUMIF(25:25,BV25,27:27)</f>
        <v>0</v>
      </c>
      <c r="BW28" s="156">
        <f t="shared" ref="BW28" si="184">BW24*-SUMIF(25:25,BW25,27:27)</f>
        <v>-2245156.6661424148</v>
      </c>
      <c r="BX28" s="156">
        <f t="shared" ref="BX28" si="185">BX24*-SUMIF(25:25,BX25,27:27)</f>
        <v>0</v>
      </c>
      <c r="BY28" s="156">
        <f t="shared" ref="BY28" si="186">BY24*-SUMIF(25:25,BY25,27:27)</f>
        <v>0</v>
      </c>
      <c r="BZ28" s="156">
        <f t="shared" ref="BZ28" si="187">BZ24*-SUMIF(25:25,BZ25,27:27)</f>
        <v>-2245156.6661424148</v>
      </c>
      <c r="CA28" s="156">
        <f t="shared" ref="CA28" si="188">CA24*-SUMIF(25:25,CA25,27:27)</f>
        <v>0</v>
      </c>
      <c r="CB28" s="156">
        <f t="shared" ref="CB28" si="189">CB24*-SUMIF(25:25,CB25,27:27)</f>
        <v>0</v>
      </c>
      <c r="CC28" s="156">
        <f t="shared" ref="CC28" si="190">CC24*-SUMIF(25:25,CC25,27:27)</f>
        <v>-2245156.6661424148</v>
      </c>
      <c r="CD28" s="156">
        <f t="shared" ref="CD28" si="191">CD24*-SUMIF(25:25,CD25,27:27)</f>
        <v>0</v>
      </c>
      <c r="CE28" s="156">
        <f t="shared" ref="CE28" si="192">CE24*-SUMIF(25:25,CE25,27:27)</f>
        <v>0</v>
      </c>
    </row>
    <row r="29" spans="4:83" outlineLevel="1">
      <c r="D29" s="109"/>
      <c r="E29" s="44"/>
      <c r="F29" s="44"/>
      <c r="J29" s="118" t="s">
        <v>180</v>
      </c>
      <c r="L29" s="155">
        <f>SUM(L26:L28)</f>
        <v>-1389393.2383333328</v>
      </c>
      <c r="M29" s="155">
        <f>SUM(M26:M28)</f>
        <v>-694696.61916666629</v>
      </c>
      <c r="N29" s="155">
        <f t="shared" ref="N29:BY29" si="193">SUM(N26:N28)</f>
        <v>2.3283064365386963E-10</v>
      </c>
      <c r="O29" s="155">
        <f t="shared" si="193"/>
        <v>-1389393.2383333328</v>
      </c>
      <c r="P29" s="155">
        <f t="shared" si="193"/>
        <v>-694696.61916666629</v>
      </c>
      <c r="Q29" s="155">
        <f t="shared" si="193"/>
        <v>2.3283064365386963E-10</v>
      </c>
      <c r="R29" s="155">
        <f t="shared" si="193"/>
        <v>-1389393.2383333328</v>
      </c>
      <c r="S29" s="155">
        <f t="shared" si="193"/>
        <v>-694696.61916666629</v>
      </c>
      <c r="T29" s="155">
        <f t="shared" si="193"/>
        <v>2.3283064365386963E-10</v>
      </c>
      <c r="U29" s="155">
        <f t="shared" si="193"/>
        <v>-1389393.2383333328</v>
      </c>
      <c r="V29" s="155">
        <f t="shared" si="193"/>
        <v>-694696.61916666629</v>
      </c>
      <c r="W29" s="155">
        <f t="shared" si="193"/>
        <v>2.3283064365386963E-10</v>
      </c>
      <c r="X29" s="155">
        <f t="shared" si="193"/>
        <v>-1410234.1369083328</v>
      </c>
      <c r="Y29" s="155">
        <f t="shared" si="193"/>
        <v>-705117.06845416629</v>
      </c>
      <c r="Z29" s="155">
        <f t="shared" si="193"/>
        <v>2.3283064365386963E-10</v>
      </c>
      <c r="AA29" s="155">
        <f t="shared" si="193"/>
        <v>-1410234.1369083328</v>
      </c>
      <c r="AB29" s="155">
        <f t="shared" si="193"/>
        <v>-705117.06845416629</v>
      </c>
      <c r="AC29" s="155">
        <f t="shared" si="193"/>
        <v>2.3283064365386963E-10</v>
      </c>
      <c r="AD29" s="155">
        <f t="shared" si="193"/>
        <v>-1410234.1369083328</v>
      </c>
      <c r="AE29" s="155">
        <f t="shared" si="193"/>
        <v>-705117.06845416629</v>
      </c>
      <c r="AF29" s="155">
        <f t="shared" si="193"/>
        <v>2.3283064365386963E-10</v>
      </c>
      <c r="AG29" s="155">
        <f t="shared" si="193"/>
        <v>-1410234.1369083328</v>
      </c>
      <c r="AH29" s="155">
        <f t="shared" si="193"/>
        <v>-705117.06845416629</v>
      </c>
      <c r="AI29" s="155">
        <f t="shared" si="193"/>
        <v>2.3283064365386963E-10</v>
      </c>
      <c r="AJ29" s="155">
        <f t="shared" si="193"/>
        <v>-1431387.6489619575</v>
      </c>
      <c r="AK29" s="155">
        <f t="shared" si="193"/>
        <v>-715693.82448097866</v>
      </c>
      <c r="AL29" s="155">
        <f t="shared" si="193"/>
        <v>2.3283064365386963E-10</v>
      </c>
      <c r="AM29" s="155">
        <f t="shared" si="193"/>
        <v>-1431387.6489619575</v>
      </c>
      <c r="AN29" s="155">
        <f t="shared" si="193"/>
        <v>-715693.82448097866</v>
      </c>
      <c r="AO29" s="155">
        <f t="shared" si="193"/>
        <v>2.3283064365386963E-10</v>
      </c>
      <c r="AP29" s="155">
        <f t="shared" si="193"/>
        <v>-1431387.6489619575</v>
      </c>
      <c r="AQ29" s="155">
        <f t="shared" si="193"/>
        <v>-715693.82448097866</v>
      </c>
      <c r="AR29" s="155">
        <f t="shared" si="193"/>
        <v>2.3283064365386963E-10</v>
      </c>
      <c r="AS29" s="155">
        <f t="shared" si="193"/>
        <v>-1431387.6489619575</v>
      </c>
      <c r="AT29" s="155">
        <f t="shared" si="193"/>
        <v>-715693.82448097866</v>
      </c>
      <c r="AU29" s="155">
        <f t="shared" si="193"/>
        <v>2.3283064365386963E-10</v>
      </c>
      <c r="AV29" s="155">
        <f t="shared" si="193"/>
        <v>-1452858.4636963867</v>
      </c>
      <c r="AW29" s="155">
        <f t="shared" si="193"/>
        <v>-726429.23184819322</v>
      </c>
      <c r="AX29" s="155">
        <f t="shared" si="193"/>
        <v>2.3283064365386963E-10</v>
      </c>
      <c r="AY29" s="155">
        <f t="shared" si="193"/>
        <v>-1452858.4636963867</v>
      </c>
      <c r="AZ29" s="155">
        <f t="shared" si="193"/>
        <v>-726429.23184819322</v>
      </c>
      <c r="BA29" s="155">
        <f t="shared" si="193"/>
        <v>2.3283064365386963E-10</v>
      </c>
      <c r="BB29" s="155">
        <f t="shared" si="193"/>
        <v>-1452858.4636963867</v>
      </c>
      <c r="BC29" s="155">
        <f t="shared" si="193"/>
        <v>-726429.23184819322</v>
      </c>
      <c r="BD29" s="155">
        <f t="shared" si="193"/>
        <v>2.3283064365386963E-10</v>
      </c>
      <c r="BE29" s="155">
        <f t="shared" si="193"/>
        <v>-1452858.4636963867</v>
      </c>
      <c r="BF29" s="155">
        <f t="shared" si="193"/>
        <v>-726429.23184819322</v>
      </c>
      <c r="BG29" s="155">
        <f t="shared" si="193"/>
        <v>2.3283064365386963E-10</v>
      </c>
      <c r="BH29" s="155">
        <f t="shared" si="193"/>
        <v>-1474651.3406518323</v>
      </c>
      <c r="BI29" s="155">
        <f t="shared" si="193"/>
        <v>-737325.67032591603</v>
      </c>
      <c r="BJ29" s="155">
        <f t="shared" si="193"/>
        <v>2.3283064365386963E-10</v>
      </c>
      <c r="BK29" s="155">
        <f t="shared" si="193"/>
        <v>-1474651.3406518323</v>
      </c>
      <c r="BL29" s="155">
        <f t="shared" si="193"/>
        <v>-737325.67032591603</v>
      </c>
      <c r="BM29" s="155">
        <f t="shared" si="193"/>
        <v>2.3283064365386963E-10</v>
      </c>
      <c r="BN29" s="155">
        <f t="shared" si="193"/>
        <v>-1474651.3406518323</v>
      </c>
      <c r="BO29" s="155">
        <f t="shared" si="193"/>
        <v>-737325.67032591603</v>
      </c>
      <c r="BP29" s="155">
        <f t="shared" si="193"/>
        <v>2.3283064365386963E-10</v>
      </c>
      <c r="BQ29" s="155">
        <f t="shared" si="193"/>
        <v>-1474651.3406518323</v>
      </c>
      <c r="BR29" s="155">
        <f t="shared" si="193"/>
        <v>-737325.67032591603</v>
      </c>
      <c r="BS29" s="155">
        <f t="shared" si="193"/>
        <v>2.3283064365386963E-10</v>
      </c>
      <c r="BT29" s="155">
        <f t="shared" si="193"/>
        <v>-1496771.1107616096</v>
      </c>
      <c r="BU29" s="155">
        <f t="shared" si="193"/>
        <v>-748385.5553808047</v>
      </c>
      <c r="BV29" s="155">
        <f t="shared" si="193"/>
        <v>2.3283064365386963E-10</v>
      </c>
      <c r="BW29" s="155">
        <f t="shared" si="193"/>
        <v>-1496771.1107616096</v>
      </c>
      <c r="BX29" s="155">
        <f t="shared" si="193"/>
        <v>-748385.5553808047</v>
      </c>
      <c r="BY29" s="155">
        <f t="shared" si="193"/>
        <v>2.3283064365386963E-10</v>
      </c>
      <c r="BZ29" s="155">
        <f t="shared" ref="BZ29:CE29" si="194">SUM(BZ26:BZ28)</f>
        <v>-1496771.1107616096</v>
      </c>
      <c r="CA29" s="155">
        <f t="shared" si="194"/>
        <v>-748385.5553808047</v>
      </c>
      <c r="CB29" s="155">
        <f t="shared" si="194"/>
        <v>2.3283064365386963E-10</v>
      </c>
      <c r="CC29" s="155">
        <f t="shared" si="194"/>
        <v>-1496771.1107616096</v>
      </c>
      <c r="CD29" s="155">
        <f t="shared" si="194"/>
        <v>-748385.5553808047</v>
      </c>
      <c r="CE29" s="155">
        <f t="shared" si="194"/>
        <v>2.3283064365386963E-10</v>
      </c>
    </row>
    <row r="30" spans="4:83" outlineLevel="1">
      <c r="D30" s="109"/>
      <c r="E30" s="44"/>
      <c r="F30" s="44"/>
    </row>
    <row r="31" spans="4:83" outlineLevel="1">
      <c r="D31" s="109"/>
      <c r="E31" s="44"/>
      <c r="F31" s="44"/>
    </row>
    <row r="33" spans="1:83">
      <c r="A33" s="41">
        <f>ROW()</f>
        <v>33</v>
      </c>
      <c r="C33" s="119" t="s">
        <v>61</v>
      </c>
    </row>
    <row r="34" spans="1:83">
      <c r="A34" s="41">
        <f>ROW()</f>
        <v>34</v>
      </c>
      <c r="C34" s="161" t="s">
        <v>58</v>
      </c>
      <c r="D34" s="63"/>
      <c r="E34" s="63"/>
      <c r="F34" s="63"/>
      <c r="G34" s="63"/>
      <c r="H34" s="63"/>
      <c r="I34" s="63"/>
      <c r="J34" s="163">
        <f>SUM(K34:CE34)</f>
        <v>51931775.635880709</v>
      </c>
      <c r="K34" s="63"/>
      <c r="L34" s="163">
        <f>-L28</f>
        <v>2084089.8574999995</v>
      </c>
      <c r="M34" s="163">
        <f t="shared" ref="M34:BX34" si="195">-M28</f>
        <v>0</v>
      </c>
      <c r="N34" s="163">
        <f t="shared" si="195"/>
        <v>0</v>
      </c>
      <c r="O34" s="163">
        <f t="shared" si="195"/>
        <v>2084089.8574999995</v>
      </c>
      <c r="P34" s="163">
        <f t="shared" si="195"/>
        <v>0</v>
      </c>
      <c r="Q34" s="163">
        <f t="shared" si="195"/>
        <v>0</v>
      </c>
      <c r="R34" s="163">
        <f t="shared" si="195"/>
        <v>2084089.8574999995</v>
      </c>
      <c r="S34" s="163">
        <f t="shared" si="195"/>
        <v>0</v>
      </c>
      <c r="T34" s="163">
        <f t="shared" si="195"/>
        <v>0</v>
      </c>
      <c r="U34" s="163">
        <f t="shared" si="195"/>
        <v>2084089.8574999995</v>
      </c>
      <c r="V34" s="163">
        <f t="shared" si="195"/>
        <v>0</v>
      </c>
      <c r="W34" s="163">
        <f t="shared" si="195"/>
        <v>0</v>
      </c>
      <c r="X34" s="163">
        <f t="shared" si="195"/>
        <v>2115351.2053624997</v>
      </c>
      <c r="Y34" s="163">
        <f t="shared" si="195"/>
        <v>0</v>
      </c>
      <c r="Z34" s="163">
        <f t="shared" si="195"/>
        <v>0</v>
      </c>
      <c r="AA34" s="163">
        <f t="shared" si="195"/>
        <v>2115351.2053624997</v>
      </c>
      <c r="AB34" s="163">
        <f t="shared" si="195"/>
        <v>0</v>
      </c>
      <c r="AC34" s="163">
        <f t="shared" si="195"/>
        <v>0</v>
      </c>
      <c r="AD34" s="163">
        <f t="shared" si="195"/>
        <v>2115351.2053624997</v>
      </c>
      <c r="AE34" s="163">
        <f t="shared" si="195"/>
        <v>0</v>
      </c>
      <c r="AF34" s="163">
        <f t="shared" si="195"/>
        <v>0</v>
      </c>
      <c r="AG34" s="163">
        <f t="shared" si="195"/>
        <v>2115351.2053624997</v>
      </c>
      <c r="AH34" s="163">
        <f t="shared" si="195"/>
        <v>0</v>
      </c>
      <c r="AI34" s="163">
        <f t="shared" si="195"/>
        <v>0</v>
      </c>
      <c r="AJ34" s="163">
        <f t="shared" si="195"/>
        <v>2147081.4734429368</v>
      </c>
      <c r="AK34" s="163">
        <f t="shared" si="195"/>
        <v>0</v>
      </c>
      <c r="AL34" s="163">
        <f t="shared" si="195"/>
        <v>0</v>
      </c>
      <c r="AM34" s="163">
        <f t="shared" si="195"/>
        <v>2147081.4734429368</v>
      </c>
      <c r="AN34" s="163">
        <f t="shared" si="195"/>
        <v>0</v>
      </c>
      <c r="AO34" s="163">
        <f t="shared" si="195"/>
        <v>0</v>
      </c>
      <c r="AP34" s="163">
        <f t="shared" si="195"/>
        <v>2147081.4734429368</v>
      </c>
      <c r="AQ34" s="163">
        <f t="shared" si="195"/>
        <v>0</v>
      </c>
      <c r="AR34" s="163">
        <f t="shared" si="195"/>
        <v>0</v>
      </c>
      <c r="AS34" s="163">
        <f t="shared" si="195"/>
        <v>2147081.4734429368</v>
      </c>
      <c r="AT34" s="163">
        <f t="shared" si="195"/>
        <v>0</v>
      </c>
      <c r="AU34" s="163">
        <f t="shared" si="195"/>
        <v>0</v>
      </c>
      <c r="AV34" s="163">
        <f t="shared" si="195"/>
        <v>2179287.6955445805</v>
      </c>
      <c r="AW34" s="163">
        <f t="shared" si="195"/>
        <v>0</v>
      </c>
      <c r="AX34" s="163">
        <f t="shared" si="195"/>
        <v>0</v>
      </c>
      <c r="AY34" s="163">
        <f t="shared" si="195"/>
        <v>2179287.6955445805</v>
      </c>
      <c r="AZ34" s="163">
        <f t="shared" si="195"/>
        <v>0</v>
      </c>
      <c r="BA34" s="163">
        <f t="shared" si="195"/>
        <v>0</v>
      </c>
      <c r="BB34" s="163">
        <f t="shared" si="195"/>
        <v>2179287.6955445805</v>
      </c>
      <c r="BC34" s="163">
        <f t="shared" si="195"/>
        <v>0</v>
      </c>
      <c r="BD34" s="163">
        <f t="shared" si="195"/>
        <v>0</v>
      </c>
      <c r="BE34" s="163">
        <f t="shared" si="195"/>
        <v>2179287.6955445805</v>
      </c>
      <c r="BF34" s="163">
        <f t="shared" si="195"/>
        <v>0</v>
      </c>
      <c r="BG34" s="163">
        <f t="shared" si="195"/>
        <v>0</v>
      </c>
      <c r="BH34" s="163">
        <f t="shared" si="195"/>
        <v>2211977.0109777488</v>
      </c>
      <c r="BI34" s="163">
        <f t="shared" si="195"/>
        <v>0</v>
      </c>
      <c r="BJ34" s="163">
        <f t="shared" si="195"/>
        <v>0</v>
      </c>
      <c r="BK34" s="163">
        <f t="shared" si="195"/>
        <v>2211977.0109777488</v>
      </c>
      <c r="BL34" s="163">
        <f t="shared" si="195"/>
        <v>0</v>
      </c>
      <c r="BM34" s="163">
        <f t="shared" si="195"/>
        <v>0</v>
      </c>
      <c r="BN34" s="163">
        <f t="shared" si="195"/>
        <v>2211977.0109777488</v>
      </c>
      <c r="BO34" s="163">
        <f t="shared" si="195"/>
        <v>0</v>
      </c>
      <c r="BP34" s="163">
        <f t="shared" si="195"/>
        <v>0</v>
      </c>
      <c r="BQ34" s="163">
        <f t="shared" si="195"/>
        <v>2211977.0109777488</v>
      </c>
      <c r="BR34" s="163">
        <f t="shared" si="195"/>
        <v>0</v>
      </c>
      <c r="BS34" s="163">
        <f t="shared" si="195"/>
        <v>0</v>
      </c>
      <c r="BT34" s="163">
        <f t="shared" si="195"/>
        <v>2245156.6661424148</v>
      </c>
      <c r="BU34" s="163">
        <f t="shared" si="195"/>
        <v>0</v>
      </c>
      <c r="BV34" s="163">
        <f t="shared" si="195"/>
        <v>0</v>
      </c>
      <c r="BW34" s="163">
        <f t="shared" si="195"/>
        <v>2245156.6661424148</v>
      </c>
      <c r="BX34" s="163">
        <f t="shared" si="195"/>
        <v>0</v>
      </c>
      <c r="BY34" s="163">
        <f t="shared" ref="BY34:CE34" si="196">-BY28</f>
        <v>0</v>
      </c>
      <c r="BZ34" s="163">
        <f t="shared" si="196"/>
        <v>2245156.6661424148</v>
      </c>
      <c r="CA34" s="163">
        <f t="shared" si="196"/>
        <v>0</v>
      </c>
      <c r="CB34" s="163">
        <f t="shared" si="196"/>
        <v>0</v>
      </c>
      <c r="CC34" s="163">
        <f t="shared" si="196"/>
        <v>2245156.6661424148</v>
      </c>
      <c r="CD34" s="163">
        <f t="shared" si="196"/>
        <v>0</v>
      </c>
      <c r="CE34" s="163">
        <f t="shared" si="196"/>
        <v>0</v>
      </c>
    </row>
    <row r="35" spans="1:83">
      <c r="A35" s="41">
        <f>ROW()</f>
        <v>35</v>
      </c>
      <c r="C35" s="66" t="s">
        <v>71</v>
      </c>
      <c r="D35" s="43"/>
      <c r="E35" s="43"/>
      <c r="F35" s="43"/>
      <c r="G35" s="43"/>
      <c r="H35" s="45"/>
      <c r="I35" s="43"/>
      <c r="J35" s="153">
        <f t="shared" ref="J35:J36" si="197">SUM(K35:BG35)</f>
        <v>0</v>
      </c>
      <c r="K35" s="156"/>
      <c r="L35" s="156"/>
      <c r="M35" s="156"/>
      <c r="N35" s="156"/>
      <c r="O35" s="156"/>
      <c r="P35" s="156"/>
      <c r="Q35" s="156"/>
      <c r="R35" s="156"/>
      <c r="S35" s="156"/>
      <c r="T35" s="156"/>
      <c r="U35" s="156"/>
      <c r="V35" s="156"/>
      <c r="W35" s="156"/>
      <c r="X35" s="156"/>
      <c r="Y35" s="156"/>
      <c r="Z35" s="156"/>
      <c r="AA35" s="156"/>
      <c r="AB35" s="156"/>
      <c r="AC35" s="156"/>
      <c r="AD35" s="156"/>
      <c r="AE35" s="156"/>
      <c r="AF35" s="156"/>
      <c r="AG35" s="156"/>
      <c r="AH35" s="156"/>
      <c r="AI35" s="156"/>
      <c r="AJ35" s="156"/>
      <c r="AK35" s="156"/>
      <c r="AL35" s="156"/>
      <c r="AM35" s="156"/>
      <c r="AN35" s="156"/>
      <c r="AO35" s="156"/>
      <c r="AP35" s="156"/>
      <c r="AQ35" s="156"/>
      <c r="AR35" s="156"/>
      <c r="AS35" s="156"/>
      <c r="AT35" s="156"/>
      <c r="AU35" s="156"/>
      <c r="AV35" s="156"/>
      <c r="AW35" s="156"/>
      <c r="AX35" s="156"/>
      <c r="AY35" s="156"/>
      <c r="AZ35" s="156"/>
      <c r="BA35" s="156"/>
      <c r="BB35" s="156"/>
      <c r="BC35" s="156"/>
      <c r="BD35" s="156"/>
      <c r="BE35" s="156"/>
      <c r="BF35" s="156"/>
      <c r="BG35" s="156"/>
      <c r="BH35" s="156"/>
      <c r="BI35" s="156"/>
      <c r="BJ35" s="156"/>
      <c r="BK35" s="156"/>
      <c r="BL35" s="156"/>
      <c r="BM35" s="156"/>
      <c r="BN35" s="156"/>
      <c r="BO35" s="156"/>
      <c r="BP35" s="156"/>
      <c r="BQ35" s="156"/>
      <c r="BR35" s="156"/>
      <c r="BS35" s="156"/>
      <c r="BT35" s="156"/>
      <c r="BU35" s="156"/>
      <c r="BV35" s="156"/>
      <c r="BW35" s="156"/>
      <c r="BX35" s="156"/>
      <c r="BY35" s="156"/>
      <c r="BZ35" s="156"/>
      <c r="CA35" s="156"/>
      <c r="CB35" s="156"/>
      <c r="CC35" s="156"/>
      <c r="CD35" s="156"/>
      <c r="CE35" s="156"/>
    </row>
    <row r="36" spans="1:83">
      <c r="A36" s="41">
        <f>ROW()</f>
        <v>36</v>
      </c>
      <c r="C36" s="65" t="s">
        <v>72</v>
      </c>
      <c r="D36" s="42"/>
      <c r="E36" s="42"/>
      <c r="F36" s="42"/>
      <c r="G36" s="42"/>
      <c r="H36" s="40"/>
      <c r="I36" s="42"/>
      <c r="J36" s="164">
        <f t="shared" si="197"/>
        <v>34103240.927400075</v>
      </c>
      <c r="K36" s="165"/>
      <c r="L36" s="165">
        <f>SUM(L34:L35)</f>
        <v>2084089.8574999995</v>
      </c>
      <c r="M36" s="165">
        <f t="shared" ref="M36:BX36" si="198">SUM(M34:M35)</f>
        <v>0</v>
      </c>
      <c r="N36" s="165">
        <f t="shared" si="198"/>
        <v>0</v>
      </c>
      <c r="O36" s="165">
        <f t="shared" si="198"/>
        <v>2084089.8574999995</v>
      </c>
      <c r="P36" s="165">
        <f t="shared" si="198"/>
        <v>0</v>
      </c>
      <c r="Q36" s="165">
        <f t="shared" si="198"/>
        <v>0</v>
      </c>
      <c r="R36" s="165">
        <f t="shared" si="198"/>
        <v>2084089.8574999995</v>
      </c>
      <c r="S36" s="165">
        <f t="shared" si="198"/>
        <v>0</v>
      </c>
      <c r="T36" s="165">
        <f t="shared" si="198"/>
        <v>0</v>
      </c>
      <c r="U36" s="165">
        <f t="shared" si="198"/>
        <v>2084089.8574999995</v>
      </c>
      <c r="V36" s="165">
        <f t="shared" si="198"/>
        <v>0</v>
      </c>
      <c r="W36" s="165">
        <f t="shared" si="198"/>
        <v>0</v>
      </c>
      <c r="X36" s="165">
        <f t="shared" si="198"/>
        <v>2115351.2053624997</v>
      </c>
      <c r="Y36" s="165">
        <f t="shared" si="198"/>
        <v>0</v>
      </c>
      <c r="Z36" s="165">
        <f t="shared" si="198"/>
        <v>0</v>
      </c>
      <c r="AA36" s="165">
        <f t="shared" si="198"/>
        <v>2115351.2053624997</v>
      </c>
      <c r="AB36" s="165">
        <f t="shared" si="198"/>
        <v>0</v>
      </c>
      <c r="AC36" s="165">
        <f t="shared" si="198"/>
        <v>0</v>
      </c>
      <c r="AD36" s="165">
        <f t="shared" si="198"/>
        <v>2115351.2053624997</v>
      </c>
      <c r="AE36" s="165">
        <f t="shared" si="198"/>
        <v>0</v>
      </c>
      <c r="AF36" s="165">
        <f t="shared" si="198"/>
        <v>0</v>
      </c>
      <c r="AG36" s="165">
        <f t="shared" si="198"/>
        <v>2115351.2053624997</v>
      </c>
      <c r="AH36" s="165">
        <f t="shared" si="198"/>
        <v>0</v>
      </c>
      <c r="AI36" s="165">
        <f t="shared" si="198"/>
        <v>0</v>
      </c>
      <c r="AJ36" s="165">
        <f t="shared" si="198"/>
        <v>2147081.4734429368</v>
      </c>
      <c r="AK36" s="165">
        <f t="shared" si="198"/>
        <v>0</v>
      </c>
      <c r="AL36" s="165">
        <f t="shared" si="198"/>
        <v>0</v>
      </c>
      <c r="AM36" s="165">
        <f t="shared" si="198"/>
        <v>2147081.4734429368</v>
      </c>
      <c r="AN36" s="165">
        <f t="shared" si="198"/>
        <v>0</v>
      </c>
      <c r="AO36" s="165">
        <f t="shared" si="198"/>
        <v>0</v>
      </c>
      <c r="AP36" s="165">
        <f t="shared" si="198"/>
        <v>2147081.4734429368</v>
      </c>
      <c r="AQ36" s="165">
        <f t="shared" si="198"/>
        <v>0</v>
      </c>
      <c r="AR36" s="165">
        <f t="shared" si="198"/>
        <v>0</v>
      </c>
      <c r="AS36" s="165">
        <f t="shared" si="198"/>
        <v>2147081.4734429368</v>
      </c>
      <c r="AT36" s="165">
        <f t="shared" si="198"/>
        <v>0</v>
      </c>
      <c r="AU36" s="165">
        <f t="shared" si="198"/>
        <v>0</v>
      </c>
      <c r="AV36" s="165">
        <f t="shared" si="198"/>
        <v>2179287.6955445805</v>
      </c>
      <c r="AW36" s="165">
        <f t="shared" si="198"/>
        <v>0</v>
      </c>
      <c r="AX36" s="165">
        <f t="shared" si="198"/>
        <v>0</v>
      </c>
      <c r="AY36" s="165">
        <f t="shared" si="198"/>
        <v>2179287.6955445805</v>
      </c>
      <c r="AZ36" s="165">
        <f t="shared" si="198"/>
        <v>0</v>
      </c>
      <c r="BA36" s="165">
        <f t="shared" si="198"/>
        <v>0</v>
      </c>
      <c r="BB36" s="165">
        <f t="shared" si="198"/>
        <v>2179287.6955445805</v>
      </c>
      <c r="BC36" s="165">
        <f t="shared" si="198"/>
        <v>0</v>
      </c>
      <c r="BD36" s="165">
        <f t="shared" si="198"/>
        <v>0</v>
      </c>
      <c r="BE36" s="165">
        <f t="shared" si="198"/>
        <v>2179287.6955445805</v>
      </c>
      <c r="BF36" s="165">
        <f t="shared" si="198"/>
        <v>0</v>
      </c>
      <c r="BG36" s="165">
        <f t="shared" si="198"/>
        <v>0</v>
      </c>
      <c r="BH36" s="165">
        <f t="shared" si="198"/>
        <v>2211977.0109777488</v>
      </c>
      <c r="BI36" s="165">
        <f t="shared" si="198"/>
        <v>0</v>
      </c>
      <c r="BJ36" s="165">
        <f t="shared" si="198"/>
        <v>0</v>
      </c>
      <c r="BK36" s="165">
        <f t="shared" si="198"/>
        <v>2211977.0109777488</v>
      </c>
      <c r="BL36" s="165">
        <f t="shared" si="198"/>
        <v>0</v>
      </c>
      <c r="BM36" s="165">
        <f t="shared" si="198"/>
        <v>0</v>
      </c>
      <c r="BN36" s="165">
        <f t="shared" si="198"/>
        <v>2211977.0109777488</v>
      </c>
      <c r="BO36" s="165">
        <f t="shared" si="198"/>
        <v>0</v>
      </c>
      <c r="BP36" s="165">
        <f t="shared" si="198"/>
        <v>0</v>
      </c>
      <c r="BQ36" s="165">
        <f t="shared" si="198"/>
        <v>2211977.0109777488</v>
      </c>
      <c r="BR36" s="165">
        <f t="shared" si="198"/>
        <v>0</v>
      </c>
      <c r="BS36" s="165">
        <f t="shared" si="198"/>
        <v>0</v>
      </c>
      <c r="BT36" s="165">
        <f t="shared" si="198"/>
        <v>2245156.6661424148</v>
      </c>
      <c r="BU36" s="165">
        <f t="shared" si="198"/>
        <v>0</v>
      </c>
      <c r="BV36" s="165">
        <f t="shared" si="198"/>
        <v>0</v>
      </c>
      <c r="BW36" s="165">
        <f t="shared" si="198"/>
        <v>2245156.6661424148</v>
      </c>
      <c r="BX36" s="165">
        <f t="shared" si="198"/>
        <v>0</v>
      </c>
      <c r="BY36" s="165">
        <f t="shared" ref="BY36:CE36" si="199">SUM(BY34:BY35)</f>
        <v>0</v>
      </c>
      <c r="BZ36" s="165">
        <f t="shared" si="199"/>
        <v>2245156.6661424148</v>
      </c>
      <c r="CA36" s="165">
        <f t="shared" si="199"/>
        <v>0</v>
      </c>
      <c r="CB36" s="165">
        <f t="shared" si="199"/>
        <v>0</v>
      </c>
      <c r="CC36" s="165">
        <f t="shared" si="199"/>
        <v>2245156.6661424148</v>
      </c>
      <c r="CD36" s="165">
        <f t="shared" si="199"/>
        <v>0</v>
      </c>
      <c r="CE36" s="165">
        <f t="shared" si="199"/>
        <v>0</v>
      </c>
    </row>
    <row r="37" spans="1:83">
      <c r="A37" s="41">
        <f>ROW()</f>
        <v>37</v>
      </c>
      <c r="C37" s="65" t="s">
        <v>54</v>
      </c>
      <c r="D37" s="42"/>
      <c r="E37" s="42"/>
      <c r="F37" s="42"/>
      <c r="G37" s="42"/>
      <c r="H37" s="40">
        <v>3</v>
      </c>
      <c r="I37" s="42"/>
      <c r="J37" s="164">
        <f t="shared" ref="J37" si="200">SUM(K37:BG37)</f>
        <v>-483200</v>
      </c>
      <c r="K37" s="165"/>
      <c r="L37" s="165">
        <f>-INDEX($G$14:$G$20,L23)/2*L10*L11</f>
        <v>0</v>
      </c>
      <c r="M37" s="165">
        <f t="shared" ref="M37:BX37" si="201">-INDEX($G$14:$G$20,M23)/2*M10*M11</f>
        <v>0</v>
      </c>
      <c r="N37" s="165">
        <f t="shared" si="201"/>
        <v>0</v>
      </c>
      <c r="O37" s="165">
        <f t="shared" si="201"/>
        <v>0</v>
      </c>
      <c r="P37" s="165">
        <f t="shared" si="201"/>
        <v>0</v>
      </c>
      <c r="Q37" s="165">
        <f t="shared" si="201"/>
        <v>-60400</v>
      </c>
      <c r="R37" s="165">
        <f t="shared" si="201"/>
        <v>0</v>
      </c>
      <c r="S37" s="165">
        <f t="shared" si="201"/>
        <v>0</v>
      </c>
      <c r="T37" s="165">
        <f t="shared" si="201"/>
        <v>0</v>
      </c>
      <c r="U37" s="165">
        <f t="shared" si="201"/>
        <v>0</v>
      </c>
      <c r="V37" s="165">
        <f t="shared" si="201"/>
        <v>0</v>
      </c>
      <c r="W37" s="165">
        <f t="shared" si="201"/>
        <v>-60400</v>
      </c>
      <c r="X37" s="165">
        <f t="shared" si="201"/>
        <v>0</v>
      </c>
      <c r="Y37" s="165">
        <f t="shared" si="201"/>
        <v>0</v>
      </c>
      <c r="Z37" s="165">
        <f t="shared" si="201"/>
        <v>0</v>
      </c>
      <c r="AA37" s="165">
        <f t="shared" si="201"/>
        <v>0</v>
      </c>
      <c r="AB37" s="165">
        <f t="shared" si="201"/>
        <v>0</v>
      </c>
      <c r="AC37" s="165">
        <f t="shared" si="201"/>
        <v>-60400</v>
      </c>
      <c r="AD37" s="165">
        <f t="shared" si="201"/>
        <v>0</v>
      </c>
      <c r="AE37" s="165">
        <f t="shared" si="201"/>
        <v>0</v>
      </c>
      <c r="AF37" s="165">
        <f t="shared" si="201"/>
        <v>0</v>
      </c>
      <c r="AG37" s="165">
        <f t="shared" si="201"/>
        <v>0</v>
      </c>
      <c r="AH37" s="165">
        <f t="shared" si="201"/>
        <v>0</v>
      </c>
      <c r="AI37" s="165">
        <f t="shared" si="201"/>
        <v>-60400</v>
      </c>
      <c r="AJ37" s="165">
        <f t="shared" si="201"/>
        <v>0</v>
      </c>
      <c r="AK37" s="165">
        <f t="shared" si="201"/>
        <v>0</v>
      </c>
      <c r="AL37" s="165">
        <f t="shared" si="201"/>
        <v>0</v>
      </c>
      <c r="AM37" s="165">
        <f t="shared" si="201"/>
        <v>0</v>
      </c>
      <c r="AN37" s="165">
        <f t="shared" si="201"/>
        <v>0</v>
      </c>
      <c r="AO37" s="165">
        <f t="shared" si="201"/>
        <v>-60400</v>
      </c>
      <c r="AP37" s="165">
        <f t="shared" si="201"/>
        <v>0</v>
      </c>
      <c r="AQ37" s="165">
        <f t="shared" si="201"/>
        <v>0</v>
      </c>
      <c r="AR37" s="165">
        <f t="shared" si="201"/>
        <v>0</v>
      </c>
      <c r="AS37" s="165">
        <f t="shared" si="201"/>
        <v>0</v>
      </c>
      <c r="AT37" s="165">
        <f t="shared" si="201"/>
        <v>0</v>
      </c>
      <c r="AU37" s="165">
        <f t="shared" si="201"/>
        <v>-60400</v>
      </c>
      <c r="AV37" s="165">
        <f t="shared" si="201"/>
        <v>0</v>
      </c>
      <c r="AW37" s="165">
        <f t="shared" si="201"/>
        <v>0</v>
      </c>
      <c r="AX37" s="165">
        <f t="shared" si="201"/>
        <v>0</v>
      </c>
      <c r="AY37" s="165">
        <f t="shared" si="201"/>
        <v>0</v>
      </c>
      <c r="AZ37" s="165">
        <f t="shared" si="201"/>
        <v>0</v>
      </c>
      <c r="BA37" s="165">
        <f t="shared" si="201"/>
        <v>-60400</v>
      </c>
      <c r="BB37" s="165">
        <f t="shared" si="201"/>
        <v>0</v>
      </c>
      <c r="BC37" s="165">
        <f t="shared" si="201"/>
        <v>0</v>
      </c>
      <c r="BD37" s="165">
        <f t="shared" si="201"/>
        <v>0</v>
      </c>
      <c r="BE37" s="165">
        <f t="shared" si="201"/>
        <v>0</v>
      </c>
      <c r="BF37" s="165">
        <f t="shared" si="201"/>
        <v>0</v>
      </c>
      <c r="BG37" s="165">
        <f t="shared" si="201"/>
        <v>-60400</v>
      </c>
      <c r="BH37" s="165">
        <f t="shared" si="201"/>
        <v>0</v>
      </c>
      <c r="BI37" s="165">
        <f t="shared" si="201"/>
        <v>0</v>
      </c>
      <c r="BJ37" s="165">
        <f t="shared" si="201"/>
        <v>0</v>
      </c>
      <c r="BK37" s="165">
        <f t="shared" si="201"/>
        <v>0</v>
      </c>
      <c r="BL37" s="165">
        <f t="shared" si="201"/>
        <v>0</v>
      </c>
      <c r="BM37" s="165">
        <f t="shared" si="201"/>
        <v>-60400</v>
      </c>
      <c r="BN37" s="165">
        <f t="shared" si="201"/>
        <v>0</v>
      </c>
      <c r="BO37" s="165">
        <f t="shared" si="201"/>
        <v>0</v>
      </c>
      <c r="BP37" s="165">
        <f t="shared" si="201"/>
        <v>0</v>
      </c>
      <c r="BQ37" s="165">
        <f t="shared" si="201"/>
        <v>0</v>
      </c>
      <c r="BR37" s="165">
        <f t="shared" si="201"/>
        <v>0</v>
      </c>
      <c r="BS37" s="165">
        <f t="shared" si="201"/>
        <v>-60400</v>
      </c>
      <c r="BT37" s="165">
        <f t="shared" si="201"/>
        <v>0</v>
      </c>
      <c r="BU37" s="165">
        <f t="shared" si="201"/>
        <v>0</v>
      </c>
      <c r="BV37" s="165">
        <f t="shared" si="201"/>
        <v>0</v>
      </c>
      <c r="BW37" s="165">
        <f t="shared" si="201"/>
        <v>0</v>
      </c>
      <c r="BX37" s="165">
        <f t="shared" si="201"/>
        <v>0</v>
      </c>
      <c r="BY37" s="165">
        <f t="shared" ref="BY37:CE37" si="202">-INDEX($G$14:$G$20,BY23)/2*BY10*BY11</f>
        <v>0</v>
      </c>
      <c r="BZ37" s="165">
        <f t="shared" si="202"/>
        <v>0</v>
      </c>
      <c r="CA37" s="165">
        <f t="shared" si="202"/>
        <v>0</v>
      </c>
      <c r="CB37" s="165">
        <f t="shared" si="202"/>
        <v>0</v>
      </c>
      <c r="CC37" s="165">
        <f t="shared" si="202"/>
        <v>0</v>
      </c>
      <c r="CD37" s="165">
        <f t="shared" si="202"/>
        <v>0</v>
      </c>
      <c r="CE37" s="165">
        <f t="shared" si="202"/>
        <v>0</v>
      </c>
    </row>
    <row r="38" spans="1:83">
      <c r="A38" s="41">
        <f>ROW()</f>
        <v>38</v>
      </c>
      <c r="C38" s="166" t="s">
        <v>73</v>
      </c>
      <c r="D38" s="166"/>
      <c r="E38" s="166"/>
      <c r="F38" s="166"/>
      <c r="G38" s="166"/>
      <c r="H38" s="166"/>
      <c r="I38" s="166"/>
      <c r="J38" s="168">
        <f>SUM(K38:BG38)</f>
        <v>33620040.927400075</v>
      </c>
      <c r="K38" s="169"/>
      <c r="L38" s="168">
        <f>SUM(L36:L37)</f>
        <v>2084089.8574999995</v>
      </c>
      <c r="M38" s="168">
        <f t="shared" ref="M38:BG38" si="203">SUM(M36:M37)</f>
        <v>0</v>
      </c>
      <c r="N38" s="168">
        <f t="shared" si="203"/>
        <v>0</v>
      </c>
      <c r="O38" s="168">
        <f t="shared" si="203"/>
        <v>2084089.8574999995</v>
      </c>
      <c r="P38" s="168">
        <f t="shared" si="203"/>
        <v>0</v>
      </c>
      <c r="Q38" s="168">
        <f t="shared" si="203"/>
        <v>-60400</v>
      </c>
      <c r="R38" s="168">
        <f t="shared" si="203"/>
        <v>2084089.8574999995</v>
      </c>
      <c r="S38" s="168">
        <f t="shared" si="203"/>
        <v>0</v>
      </c>
      <c r="T38" s="168">
        <f t="shared" si="203"/>
        <v>0</v>
      </c>
      <c r="U38" s="168">
        <f t="shared" si="203"/>
        <v>2084089.8574999995</v>
      </c>
      <c r="V38" s="168">
        <f t="shared" si="203"/>
        <v>0</v>
      </c>
      <c r="W38" s="168">
        <f t="shared" si="203"/>
        <v>-60400</v>
      </c>
      <c r="X38" s="168">
        <f t="shared" si="203"/>
        <v>2115351.2053624997</v>
      </c>
      <c r="Y38" s="168">
        <f t="shared" si="203"/>
        <v>0</v>
      </c>
      <c r="Z38" s="168">
        <f t="shared" si="203"/>
        <v>0</v>
      </c>
      <c r="AA38" s="168">
        <f t="shared" si="203"/>
        <v>2115351.2053624997</v>
      </c>
      <c r="AB38" s="168">
        <f t="shared" si="203"/>
        <v>0</v>
      </c>
      <c r="AC38" s="168">
        <f t="shared" si="203"/>
        <v>-60400</v>
      </c>
      <c r="AD38" s="168">
        <f t="shared" si="203"/>
        <v>2115351.2053624997</v>
      </c>
      <c r="AE38" s="168">
        <f t="shared" si="203"/>
        <v>0</v>
      </c>
      <c r="AF38" s="168">
        <f t="shared" si="203"/>
        <v>0</v>
      </c>
      <c r="AG38" s="168">
        <f t="shared" si="203"/>
        <v>2115351.2053624997</v>
      </c>
      <c r="AH38" s="168">
        <f t="shared" si="203"/>
        <v>0</v>
      </c>
      <c r="AI38" s="168">
        <f t="shared" si="203"/>
        <v>-60400</v>
      </c>
      <c r="AJ38" s="168">
        <f t="shared" si="203"/>
        <v>2147081.4734429368</v>
      </c>
      <c r="AK38" s="168">
        <f t="shared" si="203"/>
        <v>0</v>
      </c>
      <c r="AL38" s="168">
        <f t="shared" si="203"/>
        <v>0</v>
      </c>
      <c r="AM38" s="168">
        <f t="shared" si="203"/>
        <v>2147081.4734429368</v>
      </c>
      <c r="AN38" s="168">
        <f t="shared" si="203"/>
        <v>0</v>
      </c>
      <c r="AO38" s="168">
        <f t="shared" si="203"/>
        <v>-60400</v>
      </c>
      <c r="AP38" s="168">
        <f t="shared" si="203"/>
        <v>2147081.4734429368</v>
      </c>
      <c r="AQ38" s="168">
        <f t="shared" si="203"/>
        <v>0</v>
      </c>
      <c r="AR38" s="168">
        <f t="shared" si="203"/>
        <v>0</v>
      </c>
      <c r="AS38" s="168">
        <f t="shared" si="203"/>
        <v>2147081.4734429368</v>
      </c>
      <c r="AT38" s="168">
        <f t="shared" si="203"/>
        <v>0</v>
      </c>
      <c r="AU38" s="168">
        <f t="shared" si="203"/>
        <v>-60400</v>
      </c>
      <c r="AV38" s="168">
        <f t="shared" si="203"/>
        <v>2179287.6955445805</v>
      </c>
      <c r="AW38" s="168">
        <f t="shared" si="203"/>
        <v>0</v>
      </c>
      <c r="AX38" s="168">
        <f t="shared" si="203"/>
        <v>0</v>
      </c>
      <c r="AY38" s="168">
        <f t="shared" si="203"/>
        <v>2179287.6955445805</v>
      </c>
      <c r="AZ38" s="168">
        <f t="shared" si="203"/>
        <v>0</v>
      </c>
      <c r="BA38" s="168">
        <f t="shared" si="203"/>
        <v>-60400</v>
      </c>
      <c r="BB38" s="168">
        <f t="shared" si="203"/>
        <v>2179287.6955445805</v>
      </c>
      <c r="BC38" s="168">
        <f t="shared" si="203"/>
        <v>0</v>
      </c>
      <c r="BD38" s="168">
        <f t="shared" si="203"/>
        <v>0</v>
      </c>
      <c r="BE38" s="168">
        <f t="shared" si="203"/>
        <v>2179287.6955445805</v>
      </c>
      <c r="BF38" s="168">
        <f t="shared" si="203"/>
        <v>0</v>
      </c>
      <c r="BG38" s="168">
        <f t="shared" si="203"/>
        <v>-60400</v>
      </c>
      <c r="BH38" s="168">
        <f t="shared" ref="BH38:BS38" si="204">SUM(BH36:BH37)</f>
        <v>2211977.0109777488</v>
      </c>
      <c r="BI38" s="168">
        <f t="shared" si="204"/>
        <v>0</v>
      </c>
      <c r="BJ38" s="168">
        <f t="shared" si="204"/>
        <v>0</v>
      </c>
      <c r="BK38" s="168">
        <f t="shared" si="204"/>
        <v>2211977.0109777488</v>
      </c>
      <c r="BL38" s="168">
        <f t="shared" si="204"/>
        <v>0</v>
      </c>
      <c r="BM38" s="168">
        <f t="shared" si="204"/>
        <v>-60400</v>
      </c>
      <c r="BN38" s="168">
        <f t="shared" si="204"/>
        <v>2211977.0109777488</v>
      </c>
      <c r="BO38" s="168">
        <f t="shared" si="204"/>
        <v>0</v>
      </c>
      <c r="BP38" s="168">
        <f t="shared" si="204"/>
        <v>0</v>
      </c>
      <c r="BQ38" s="168">
        <f t="shared" si="204"/>
        <v>2211977.0109777488</v>
      </c>
      <c r="BR38" s="168">
        <f t="shared" si="204"/>
        <v>0</v>
      </c>
      <c r="BS38" s="168">
        <f t="shared" si="204"/>
        <v>-60400</v>
      </c>
      <c r="BT38" s="168">
        <f t="shared" ref="BT38:CE38" si="205">SUM(BT36:BT37)</f>
        <v>2245156.6661424148</v>
      </c>
      <c r="BU38" s="168">
        <f t="shared" si="205"/>
        <v>0</v>
      </c>
      <c r="BV38" s="168">
        <f t="shared" si="205"/>
        <v>0</v>
      </c>
      <c r="BW38" s="168">
        <f t="shared" si="205"/>
        <v>2245156.6661424148</v>
      </c>
      <c r="BX38" s="168">
        <f t="shared" si="205"/>
        <v>0</v>
      </c>
      <c r="BY38" s="168">
        <f t="shared" si="205"/>
        <v>0</v>
      </c>
      <c r="BZ38" s="168">
        <f t="shared" si="205"/>
        <v>2245156.6661424148</v>
      </c>
      <c r="CA38" s="168">
        <f t="shared" si="205"/>
        <v>0</v>
      </c>
      <c r="CB38" s="168">
        <f t="shared" si="205"/>
        <v>0</v>
      </c>
      <c r="CC38" s="168">
        <f t="shared" si="205"/>
        <v>2245156.6661424148</v>
      </c>
      <c r="CD38" s="168">
        <f t="shared" si="205"/>
        <v>0</v>
      </c>
      <c r="CE38" s="168">
        <f t="shared" si="205"/>
        <v>0</v>
      </c>
    </row>
    <row r="39" spans="1:83">
      <c r="A39" s="41">
        <f>ROW()</f>
        <v>39</v>
      </c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5"/>
      <c r="V39" s="155"/>
      <c r="W39" s="155"/>
      <c r="X39" s="155"/>
      <c r="Y39" s="155"/>
      <c r="Z39" s="155"/>
      <c r="AA39" s="155"/>
      <c r="AB39" s="155"/>
      <c r="AC39" s="155"/>
      <c r="AD39" s="155"/>
      <c r="AE39" s="155"/>
      <c r="AF39" s="155"/>
      <c r="AG39" s="155"/>
      <c r="AH39" s="155"/>
      <c r="AI39" s="155"/>
      <c r="AJ39" s="155"/>
      <c r="AK39" s="155"/>
      <c r="AL39" s="155"/>
      <c r="AM39" s="155"/>
      <c r="AN39" s="155"/>
      <c r="AO39" s="155"/>
      <c r="AP39" s="155"/>
      <c r="AQ39" s="155"/>
      <c r="AR39" s="155"/>
      <c r="AS39" s="155"/>
      <c r="AT39" s="155"/>
      <c r="AU39" s="155"/>
      <c r="AV39" s="155"/>
      <c r="AW39" s="155"/>
      <c r="AX39" s="155"/>
      <c r="AY39" s="155"/>
      <c r="AZ39" s="155"/>
      <c r="BA39" s="155"/>
      <c r="BB39" s="155"/>
      <c r="BC39" s="155"/>
      <c r="BD39" s="155"/>
      <c r="BE39" s="155"/>
      <c r="BF39" s="155"/>
      <c r="BG39" s="155"/>
      <c r="BH39" s="155"/>
      <c r="BI39" s="155"/>
      <c r="BJ39" s="155"/>
      <c r="BK39" s="155"/>
      <c r="BL39" s="155"/>
      <c r="BM39" s="155"/>
      <c r="BN39" s="155"/>
      <c r="BO39" s="155"/>
      <c r="BP39" s="155"/>
      <c r="BQ39" s="155"/>
      <c r="BR39" s="155"/>
      <c r="BS39" s="155"/>
      <c r="BT39" s="155"/>
      <c r="BU39" s="155"/>
      <c r="BV39" s="155"/>
      <c r="BW39" s="155"/>
      <c r="BX39" s="155"/>
      <c r="BY39" s="155"/>
      <c r="BZ39" s="155"/>
      <c r="CA39" s="155"/>
      <c r="CB39" s="155"/>
      <c r="CC39" s="155"/>
      <c r="CD39" s="155"/>
      <c r="CE39" s="155"/>
    </row>
    <row r="40" spans="1:83">
      <c r="A40" s="41">
        <f>ROW()</f>
        <v>40</v>
      </c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155"/>
      <c r="U40" s="155"/>
      <c r="V40" s="155"/>
      <c r="W40" s="155"/>
      <c r="X40" s="155"/>
      <c r="Y40" s="155"/>
      <c r="Z40" s="155"/>
      <c r="AA40" s="155"/>
      <c r="AB40" s="155"/>
      <c r="AC40" s="155"/>
      <c r="AD40" s="155"/>
      <c r="AE40" s="155"/>
      <c r="AF40" s="155"/>
      <c r="AG40" s="155"/>
      <c r="AH40" s="155"/>
      <c r="AI40" s="155"/>
      <c r="AJ40" s="155"/>
      <c r="AK40" s="155"/>
      <c r="AL40" s="155"/>
      <c r="AM40" s="155"/>
      <c r="AN40" s="155"/>
      <c r="AO40" s="155"/>
      <c r="AP40" s="155"/>
      <c r="AQ40" s="155"/>
      <c r="AR40" s="155"/>
      <c r="AS40" s="155"/>
      <c r="AT40" s="155"/>
      <c r="AU40" s="155"/>
      <c r="AV40" s="155"/>
      <c r="AW40" s="155"/>
      <c r="AX40" s="155"/>
      <c r="AY40" s="155"/>
      <c r="AZ40" s="155"/>
      <c r="BA40" s="155"/>
      <c r="BB40" s="155"/>
      <c r="BC40" s="155"/>
      <c r="BD40" s="155"/>
      <c r="BE40" s="155"/>
      <c r="BF40" s="155"/>
      <c r="BG40" s="155"/>
      <c r="BH40" s="155"/>
      <c r="BI40" s="155"/>
      <c r="BJ40" s="155"/>
      <c r="BK40" s="155"/>
      <c r="BL40" s="155"/>
      <c r="BM40" s="155"/>
      <c r="BN40" s="155"/>
      <c r="BO40" s="155"/>
      <c r="BP40" s="155"/>
      <c r="BQ40" s="155"/>
      <c r="BR40" s="155"/>
      <c r="BS40" s="155"/>
      <c r="BT40" s="155"/>
      <c r="BU40" s="155"/>
      <c r="BV40" s="155"/>
      <c r="BW40" s="155"/>
      <c r="BX40" s="155"/>
      <c r="BY40" s="155"/>
      <c r="BZ40" s="155"/>
      <c r="CA40" s="155"/>
      <c r="CB40" s="155"/>
      <c r="CC40" s="155"/>
      <c r="CD40" s="155"/>
      <c r="CE40" s="155"/>
    </row>
    <row r="41" spans="1:83">
      <c r="A41" s="41">
        <f>ROW()</f>
        <v>41</v>
      </c>
      <c r="C41" s="41" t="s">
        <v>113</v>
      </c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155"/>
      <c r="U41" s="155"/>
      <c r="V41" s="155"/>
      <c r="W41" s="155"/>
      <c r="X41" s="155"/>
      <c r="Y41" s="155"/>
      <c r="Z41" s="155"/>
      <c r="AA41" s="155"/>
      <c r="AB41" s="155"/>
      <c r="AC41" s="155"/>
      <c r="AD41" s="155"/>
      <c r="AE41" s="155"/>
      <c r="AF41" s="155"/>
      <c r="AG41" s="155"/>
      <c r="AH41" s="155"/>
      <c r="AI41" s="155"/>
      <c r="AJ41" s="155"/>
      <c r="AK41" s="155"/>
      <c r="AL41" s="155"/>
      <c r="AM41" s="155"/>
      <c r="AN41" s="155"/>
      <c r="AO41" s="155"/>
      <c r="AP41" s="155"/>
      <c r="AQ41" s="155"/>
      <c r="AR41" s="155"/>
      <c r="AS41" s="155"/>
      <c r="AT41" s="155"/>
      <c r="AU41" s="155"/>
      <c r="AV41" s="155"/>
      <c r="AW41" s="155"/>
      <c r="AX41" s="155"/>
      <c r="AY41" s="155"/>
      <c r="AZ41" s="155"/>
      <c r="BA41" s="155"/>
      <c r="BB41" s="155"/>
      <c r="BC41" s="155"/>
      <c r="BD41" s="155"/>
      <c r="BE41" s="155"/>
      <c r="BF41" s="155"/>
      <c r="BG41" s="155"/>
      <c r="BH41" s="155"/>
      <c r="BI41" s="155"/>
      <c r="BJ41" s="155"/>
      <c r="BK41" s="155"/>
      <c r="BL41" s="155"/>
      <c r="BM41" s="155"/>
      <c r="BN41" s="155"/>
      <c r="BO41" s="155"/>
      <c r="BP41" s="155"/>
      <c r="BQ41" s="155"/>
      <c r="BR41" s="155"/>
      <c r="BS41" s="155"/>
      <c r="BT41" s="155"/>
      <c r="BU41" s="155"/>
      <c r="BV41" s="155"/>
      <c r="BW41" s="155"/>
      <c r="BX41" s="155"/>
      <c r="BY41" s="155"/>
      <c r="BZ41" s="155"/>
      <c r="CA41" s="155"/>
      <c r="CB41" s="155"/>
      <c r="CC41" s="155"/>
      <c r="CD41" s="155"/>
      <c r="CE41" s="155"/>
    </row>
    <row r="42" spans="1:83">
      <c r="A42" s="41">
        <f>ROW()</f>
        <v>42</v>
      </c>
      <c r="J42" s="155"/>
      <c r="K42" s="155"/>
      <c r="L42" s="155"/>
      <c r="M42" s="155"/>
      <c r="N42" s="155"/>
      <c r="O42" s="155"/>
      <c r="P42" s="155"/>
      <c r="Q42" s="155"/>
      <c r="R42" s="155"/>
      <c r="S42" s="155"/>
      <c r="T42" s="155"/>
      <c r="U42" s="155"/>
      <c r="V42" s="155"/>
      <c r="W42" s="155"/>
      <c r="X42" s="155"/>
      <c r="Y42" s="155"/>
      <c r="Z42" s="155"/>
      <c r="AA42" s="155"/>
      <c r="AB42" s="155"/>
      <c r="AC42" s="155"/>
      <c r="AD42" s="155"/>
      <c r="AE42" s="155"/>
      <c r="AF42" s="155"/>
      <c r="AG42" s="155"/>
      <c r="AH42" s="155"/>
      <c r="AI42" s="155"/>
      <c r="AJ42" s="155"/>
      <c r="AK42" s="155"/>
      <c r="AL42" s="155"/>
      <c r="AM42" s="155"/>
      <c r="AN42" s="155"/>
      <c r="AO42" s="155"/>
      <c r="AP42" s="155"/>
      <c r="AQ42" s="155"/>
      <c r="AR42" s="155"/>
      <c r="AS42" s="155"/>
      <c r="AT42" s="155"/>
      <c r="AU42" s="155">
        <f>AU34-AU72</f>
        <v>-715693.82448097889</v>
      </c>
      <c r="AV42" s="155"/>
      <c r="AW42" s="155"/>
      <c r="AX42" s="155"/>
      <c r="AY42" s="155"/>
      <c r="AZ42" s="155"/>
      <c r="BA42" s="155"/>
      <c r="BB42" s="155"/>
      <c r="BC42" s="155"/>
      <c r="BD42" s="155"/>
      <c r="BE42" s="155"/>
      <c r="BF42" s="155"/>
      <c r="BG42" s="155"/>
      <c r="BH42" s="155"/>
      <c r="BI42" s="155"/>
      <c r="BJ42" s="155"/>
      <c r="BK42" s="155"/>
      <c r="BL42" s="155"/>
      <c r="BM42" s="155"/>
      <c r="BN42" s="155"/>
      <c r="BO42" s="155"/>
      <c r="BP42" s="155"/>
      <c r="BQ42" s="155"/>
      <c r="BR42" s="155"/>
      <c r="BS42" s="155"/>
      <c r="BT42" s="155"/>
      <c r="BU42" s="155"/>
      <c r="BV42" s="155"/>
      <c r="BW42" s="155"/>
      <c r="BX42" s="155"/>
      <c r="BY42" s="155"/>
      <c r="BZ42" s="155"/>
      <c r="CA42" s="155"/>
      <c r="CB42" s="155"/>
      <c r="CC42" s="155"/>
      <c r="CD42" s="155"/>
      <c r="CE42" s="155"/>
    </row>
    <row r="43" spans="1:83">
      <c r="A43" s="41">
        <f>ROW()</f>
        <v>43</v>
      </c>
      <c r="C43" s="119" t="s">
        <v>181</v>
      </c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5"/>
      <c r="U43" s="155"/>
      <c r="V43" s="155"/>
      <c r="W43" s="155"/>
      <c r="X43" s="155"/>
      <c r="Y43" s="155"/>
      <c r="Z43" s="155"/>
      <c r="AA43" s="155"/>
      <c r="AB43" s="155"/>
      <c r="AC43" s="155"/>
      <c r="AD43" s="155"/>
      <c r="AE43" s="155"/>
      <c r="AF43" s="155"/>
      <c r="AG43" s="155"/>
      <c r="AH43" s="155"/>
      <c r="AI43" s="155"/>
      <c r="AJ43" s="155"/>
      <c r="AK43" s="155"/>
      <c r="AL43" s="155"/>
      <c r="AM43" s="155"/>
      <c r="AN43" s="155"/>
      <c r="AO43" s="155"/>
      <c r="AP43" s="155"/>
      <c r="AQ43" s="155"/>
      <c r="AR43" s="155"/>
      <c r="AS43" s="155"/>
      <c r="AT43" s="155"/>
      <c r="AU43" s="155"/>
      <c r="AV43" s="155"/>
      <c r="AW43" s="155"/>
      <c r="AX43" s="155"/>
      <c r="AY43" s="155"/>
      <c r="AZ43" s="155"/>
      <c r="BA43" s="155"/>
      <c r="BB43" s="155"/>
      <c r="BC43" s="155"/>
      <c r="BD43" s="155"/>
      <c r="BE43" s="155"/>
      <c r="BF43" s="155"/>
      <c r="BG43" s="155"/>
      <c r="BH43" s="155"/>
      <c r="BI43" s="155"/>
      <c r="BJ43" s="155"/>
      <c r="BK43" s="155"/>
      <c r="BL43" s="155"/>
      <c r="BM43" s="155"/>
      <c r="BN43" s="155"/>
      <c r="BO43" s="155"/>
      <c r="BP43" s="155"/>
      <c r="BQ43" s="155"/>
      <c r="BR43" s="155"/>
      <c r="BS43" s="155"/>
      <c r="BT43" s="155"/>
      <c r="BU43" s="155"/>
      <c r="BV43" s="155"/>
      <c r="BW43" s="155"/>
      <c r="BX43" s="155"/>
      <c r="BY43" s="155"/>
      <c r="BZ43" s="155"/>
      <c r="CA43" s="155"/>
      <c r="CB43" s="155"/>
      <c r="CC43" s="155"/>
      <c r="CD43" s="155"/>
      <c r="CE43" s="155"/>
    </row>
    <row r="44" spans="1:83">
      <c r="A44" s="41">
        <f>ROW()</f>
        <v>44</v>
      </c>
      <c r="C44" s="108" t="s">
        <v>52</v>
      </c>
      <c r="D44" s="108"/>
      <c r="E44" s="108"/>
      <c r="F44" s="108"/>
      <c r="G44" s="108"/>
      <c r="H44" s="159"/>
      <c r="I44" s="159"/>
      <c r="J44" s="151">
        <f t="shared" ref="J44:J66" si="206">SUM(K44:CE44)</f>
        <v>35723858.757315181</v>
      </c>
      <c r="K44" s="151">
        <f t="shared" ref="K44:AP44" si="207">SUM(K45:K49)</f>
        <v>0</v>
      </c>
      <c r="L44" s="151">
        <f t="shared" si="207"/>
        <v>1974442.1424958329</v>
      </c>
      <c r="M44" s="151">
        <f t="shared" si="207"/>
        <v>-109647.71500416665</v>
      </c>
      <c r="N44" s="151">
        <f t="shared" si="207"/>
        <v>-109647.71500416665</v>
      </c>
      <c r="O44" s="151">
        <f t="shared" si="207"/>
        <v>1974442.1424958329</v>
      </c>
      <c r="P44" s="151">
        <f t="shared" si="207"/>
        <v>-109647.71500416665</v>
      </c>
      <c r="Q44" s="151">
        <f t="shared" si="207"/>
        <v>-170047.71500416665</v>
      </c>
      <c r="R44" s="151">
        <f t="shared" si="207"/>
        <v>1974442.1424958329</v>
      </c>
      <c r="S44" s="151">
        <f t="shared" si="207"/>
        <v>-109647.71500416665</v>
      </c>
      <c r="T44" s="151">
        <f t="shared" si="207"/>
        <v>-109647.71500416665</v>
      </c>
      <c r="U44" s="151">
        <f t="shared" si="207"/>
        <v>1974442.1424958329</v>
      </c>
      <c r="V44" s="151">
        <f t="shared" si="207"/>
        <v>-109647.71500416665</v>
      </c>
      <c r="W44" s="151">
        <f t="shared" si="207"/>
        <v>-170047.71500416665</v>
      </c>
      <c r="X44" s="151">
        <f t="shared" si="207"/>
        <v>2005338.7746332707</v>
      </c>
      <c r="Y44" s="151">
        <f t="shared" si="207"/>
        <v>-110012.43072922915</v>
      </c>
      <c r="Z44" s="151">
        <f t="shared" si="207"/>
        <v>-110012.43072922915</v>
      </c>
      <c r="AA44" s="151">
        <f t="shared" si="207"/>
        <v>2005338.7746332707</v>
      </c>
      <c r="AB44" s="151">
        <f t="shared" si="207"/>
        <v>-110012.43072922915</v>
      </c>
      <c r="AC44" s="151">
        <f t="shared" si="207"/>
        <v>-170412.43072922912</v>
      </c>
      <c r="AD44" s="151">
        <f t="shared" si="207"/>
        <v>2005338.7746332707</v>
      </c>
      <c r="AE44" s="151">
        <f t="shared" si="207"/>
        <v>-110012.43072922915</v>
      </c>
      <c r="AF44" s="151">
        <f t="shared" si="207"/>
        <v>-110012.43072922915</v>
      </c>
      <c r="AG44" s="151">
        <f t="shared" si="207"/>
        <v>2005338.7746332707</v>
      </c>
      <c r="AH44" s="151">
        <f t="shared" si="207"/>
        <v>-110012.43072922915</v>
      </c>
      <c r="AI44" s="151">
        <f t="shared" si="207"/>
        <v>-170412.43072922912</v>
      </c>
      <c r="AJ44" s="151">
        <f t="shared" si="207"/>
        <v>2036698.856252769</v>
      </c>
      <c r="AK44" s="151">
        <f t="shared" si="207"/>
        <v>-110382.61719016758</v>
      </c>
      <c r="AL44" s="151">
        <f t="shared" si="207"/>
        <v>-110382.61719016758</v>
      </c>
      <c r="AM44" s="151">
        <f t="shared" si="207"/>
        <v>2036698.856252769</v>
      </c>
      <c r="AN44" s="151">
        <f t="shared" si="207"/>
        <v>-110382.61719016758</v>
      </c>
      <c r="AO44" s="151">
        <f t="shared" si="207"/>
        <v>-170782.61719016757</v>
      </c>
      <c r="AP44" s="151">
        <f t="shared" si="207"/>
        <v>2036698.856252769</v>
      </c>
      <c r="AQ44" s="151">
        <f t="shared" ref="AQ44:BV44" si="208">SUM(AQ45:AQ49)</f>
        <v>-110382.61719016758</v>
      </c>
      <c r="AR44" s="151">
        <f t="shared" si="208"/>
        <v>-110382.61719016758</v>
      </c>
      <c r="AS44" s="151">
        <f t="shared" si="208"/>
        <v>2036698.856252769</v>
      </c>
      <c r="AT44" s="151">
        <f t="shared" si="208"/>
        <v>-110382.61719016758</v>
      </c>
      <c r="AU44" s="151">
        <f t="shared" si="208"/>
        <v>-170782.61719016757</v>
      </c>
      <c r="AV44" s="151">
        <f t="shared" si="208"/>
        <v>2068529.3390965601</v>
      </c>
      <c r="AW44" s="151">
        <f t="shared" si="208"/>
        <v>-110758.35644802009</v>
      </c>
      <c r="AX44" s="151">
        <f t="shared" si="208"/>
        <v>-110758.35644802009</v>
      </c>
      <c r="AY44" s="151">
        <f t="shared" si="208"/>
        <v>2068529.3390965601</v>
      </c>
      <c r="AZ44" s="151">
        <f t="shared" si="208"/>
        <v>-110758.35644802009</v>
      </c>
      <c r="BA44" s="151">
        <f t="shared" si="208"/>
        <v>-171158.35644802009</v>
      </c>
      <c r="BB44" s="151">
        <f t="shared" si="208"/>
        <v>2068529.3390965601</v>
      </c>
      <c r="BC44" s="151">
        <f t="shared" si="208"/>
        <v>-110758.35644802009</v>
      </c>
      <c r="BD44" s="151">
        <f t="shared" si="208"/>
        <v>-110758.35644802009</v>
      </c>
      <c r="BE44" s="151">
        <f t="shared" si="208"/>
        <v>2068529.3390965601</v>
      </c>
      <c r="BF44" s="151">
        <f t="shared" si="208"/>
        <v>-110758.35644802009</v>
      </c>
      <c r="BG44" s="151">
        <f t="shared" si="208"/>
        <v>-171158.35644802009</v>
      </c>
      <c r="BH44" s="151">
        <f t="shared" si="208"/>
        <v>2100837.2791830082</v>
      </c>
      <c r="BI44" s="151">
        <f t="shared" si="208"/>
        <v>-111139.73179474039</v>
      </c>
      <c r="BJ44" s="151">
        <f t="shared" si="208"/>
        <v>-111139.73179474039</v>
      </c>
      <c r="BK44" s="151">
        <f t="shared" si="208"/>
        <v>2100837.2791830082</v>
      </c>
      <c r="BL44" s="151">
        <f t="shared" si="208"/>
        <v>-111139.73179474039</v>
      </c>
      <c r="BM44" s="151">
        <f t="shared" si="208"/>
        <v>-171539.73179474036</v>
      </c>
      <c r="BN44" s="151">
        <f t="shared" si="208"/>
        <v>2100837.2791830082</v>
      </c>
      <c r="BO44" s="151">
        <f t="shared" si="208"/>
        <v>-111139.73179474039</v>
      </c>
      <c r="BP44" s="151">
        <f t="shared" si="208"/>
        <v>-111139.73179474039</v>
      </c>
      <c r="BQ44" s="151">
        <f t="shared" si="208"/>
        <v>2100837.2791830082</v>
      </c>
      <c r="BR44" s="151">
        <f t="shared" si="208"/>
        <v>-111139.73179474039</v>
      </c>
      <c r="BS44" s="151">
        <f t="shared" si="208"/>
        <v>-171539.73179474036</v>
      </c>
      <c r="BT44" s="151">
        <f t="shared" si="208"/>
        <v>0</v>
      </c>
      <c r="BU44" s="151">
        <f t="shared" si="208"/>
        <v>0</v>
      </c>
      <c r="BV44" s="151">
        <f t="shared" si="208"/>
        <v>0</v>
      </c>
      <c r="BW44" s="151">
        <f t="shared" ref="BW44:CE44" si="209">SUM(BW45:BW49)</f>
        <v>0</v>
      </c>
      <c r="BX44" s="151">
        <f t="shared" si="209"/>
        <v>0</v>
      </c>
      <c r="BY44" s="151">
        <f t="shared" si="209"/>
        <v>0</v>
      </c>
      <c r="BZ44" s="151">
        <f t="shared" si="209"/>
        <v>0</v>
      </c>
      <c r="CA44" s="151">
        <f t="shared" si="209"/>
        <v>0</v>
      </c>
      <c r="CB44" s="151">
        <f t="shared" si="209"/>
        <v>0</v>
      </c>
      <c r="CC44" s="151">
        <f t="shared" si="209"/>
        <v>0</v>
      </c>
      <c r="CD44" s="151">
        <f t="shared" si="209"/>
        <v>0</v>
      </c>
      <c r="CE44" s="151">
        <f t="shared" si="209"/>
        <v>0</v>
      </c>
    </row>
    <row r="45" spans="1:83">
      <c r="A45" s="41">
        <f>ROW()</f>
        <v>45</v>
      </c>
      <c r="C45" s="62" t="str">
        <f>C38</f>
        <v>NCF</v>
      </c>
      <c r="H45" s="155"/>
      <c r="I45" s="155"/>
      <c r="J45" s="152">
        <f t="shared" si="206"/>
        <v>42347148.971311063</v>
      </c>
      <c r="K45" s="155"/>
      <c r="L45" s="155">
        <f t="shared" ref="L45:BG45" si="210">L38*L$11</f>
        <v>2084089.8574999995</v>
      </c>
      <c r="M45" s="155">
        <f t="shared" si="210"/>
        <v>0</v>
      </c>
      <c r="N45" s="155">
        <f t="shared" si="210"/>
        <v>0</v>
      </c>
      <c r="O45" s="155">
        <f t="shared" si="210"/>
        <v>2084089.8574999995</v>
      </c>
      <c r="P45" s="155">
        <f t="shared" si="210"/>
        <v>0</v>
      </c>
      <c r="Q45" s="155">
        <f t="shared" si="210"/>
        <v>-60400</v>
      </c>
      <c r="R45" s="155">
        <f t="shared" si="210"/>
        <v>2084089.8574999995</v>
      </c>
      <c r="S45" s="155">
        <f t="shared" si="210"/>
        <v>0</v>
      </c>
      <c r="T45" s="155">
        <f t="shared" si="210"/>
        <v>0</v>
      </c>
      <c r="U45" s="155">
        <f t="shared" si="210"/>
        <v>2084089.8574999995</v>
      </c>
      <c r="V45" s="155">
        <f t="shared" si="210"/>
        <v>0</v>
      </c>
      <c r="W45" s="155">
        <f t="shared" si="210"/>
        <v>-60400</v>
      </c>
      <c r="X45" s="155">
        <f t="shared" si="210"/>
        <v>2115351.2053624997</v>
      </c>
      <c r="Y45" s="155">
        <f t="shared" si="210"/>
        <v>0</v>
      </c>
      <c r="Z45" s="155">
        <f t="shared" si="210"/>
        <v>0</v>
      </c>
      <c r="AA45" s="155">
        <f t="shared" si="210"/>
        <v>2115351.2053624997</v>
      </c>
      <c r="AB45" s="155">
        <f t="shared" si="210"/>
        <v>0</v>
      </c>
      <c r="AC45" s="155">
        <f t="shared" si="210"/>
        <v>-60400</v>
      </c>
      <c r="AD45" s="155">
        <f t="shared" si="210"/>
        <v>2115351.2053624997</v>
      </c>
      <c r="AE45" s="155">
        <f t="shared" si="210"/>
        <v>0</v>
      </c>
      <c r="AF45" s="155">
        <f t="shared" si="210"/>
        <v>0</v>
      </c>
      <c r="AG45" s="155">
        <f t="shared" si="210"/>
        <v>2115351.2053624997</v>
      </c>
      <c r="AH45" s="155">
        <f t="shared" si="210"/>
        <v>0</v>
      </c>
      <c r="AI45" s="155">
        <f t="shared" si="210"/>
        <v>-60400</v>
      </c>
      <c r="AJ45" s="155">
        <f t="shared" si="210"/>
        <v>2147081.4734429368</v>
      </c>
      <c r="AK45" s="155">
        <f t="shared" si="210"/>
        <v>0</v>
      </c>
      <c r="AL45" s="155">
        <f t="shared" si="210"/>
        <v>0</v>
      </c>
      <c r="AM45" s="155">
        <f t="shared" si="210"/>
        <v>2147081.4734429368</v>
      </c>
      <c r="AN45" s="155">
        <f t="shared" si="210"/>
        <v>0</v>
      </c>
      <c r="AO45" s="155">
        <f t="shared" si="210"/>
        <v>-60400</v>
      </c>
      <c r="AP45" s="155">
        <f t="shared" si="210"/>
        <v>2147081.4734429368</v>
      </c>
      <c r="AQ45" s="155">
        <f t="shared" si="210"/>
        <v>0</v>
      </c>
      <c r="AR45" s="155">
        <f t="shared" si="210"/>
        <v>0</v>
      </c>
      <c r="AS45" s="155">
        <f t="shared" si="210"/>
        <v>2147081.4734429368</v>
      </c>
      <c r="AT45" s="155">
        <f t="shared" si="210"/>
        <v>0</v>
      </c>
      <c r="AU45" s="155">
        <f t="shared" si="210"/>
        <v>-60400</v>
      </c>
      <c r="AV45" s="155">
        <f t="shared" si="210"/>
        <v>2179287.6955445805</v>
      </c>
      <c r="AW45" s="155">
        <f t="shared" si="210"/>
        <v>0</v>
      </c>
      <c r="AX45" s="155">
        <f t="shared" si="210"/>
        <v>0</v>
      </c>
      <c r="AY45" s="155">
        <f t="shared" si="210"/>
        <v>2179287.6955445805</v>
      </c>
      <c r="AZ45" s="155">
        <f t="shared" si="210"/>
        <v>0</v>
      </c>
      <c r="BA45" s="155">
        <f t="shared" si="210"/>
        <v>-60400</v>
      </c>
      <c r="BB45" s="155">
        <f t="shared" si="210"/>
        <v>2179287.6955445805</v>
      </c>
      <c r="BC45" s="155">
        <f t="shared" si="210"/>
        <v>0</v>
      </c>
      <c r="BD45" s="155">
        <f t="shared" si="210"/>
        <v>0</v>
      </c>
      <c r="BE45" s="155">
        <f t="shared" si="210"/>
        <v>2179287.6955445805</v>
      </c>
      <c r="BF45" s="155">
        <f t="shared" si="210"/>
        <v>0</v>
      </c>
      <c r="BG45" s="155">
        <f t="shared" si="210"/>
        <v>-60400</v>
      </c>
      <c r="BH45" s="155">
        <f t="shared" ref="BH45:BS45" si="211">BH38*BH$11</f>
        <v>2211977.0109777488</v>
      </c>
      <c r="BI45" s="155">
        <f t="shared" si="211"/>
        <v>0</v>
      </c>
      <c r="BJ45" s="155">
        <f t="shared" si="211"/>
        <v>0</v>
      </c>
      <c r="BK45" s="155">
        <f t="shared" si="211"/>
        <v>2211977.0109777488</v>
      </c>
      <c r="BL45" s="155">
        <f t="shared" si="211"/>
        <v>0</v>
      </c>
      <c r="BM45" s="155">
        <f t="shared" si="211"/>
        <v>-60400</v>
      </c>
      <c r="BN45" s="155">
        <f t="shared" si="211"/>
        <v>2211977.0109777488</v>
      </c>
      <c r="BO45" s="155">
        <f t="shared" si="211"/>
        <v>0</v>
      </c>
      <c r="BP45" s="155">
        <f t="shared" si="211"/>
        <v>0</v>
      </c>
      <c r="BQ45" s="155">
        <f t="shared" si="211"/>
        <v>2211977.0109777488</v>
      </c>
      <c r="BR45" s="155">
        <f t="shared" si="211"/>
        <v>0</v>
      </c>
      <c r="BS45" s="155">
        <f t="shared" si="211"/>
        <v>-60400</v>
      </c>
      <c r="BT45" s="155">
        <f t="shared" ref="BT45:CE45" si="212">BT38*BT$11</f>
        <v>0</v>
      </c>
      <c r="BU45" s="155">
        <f t="shared" si="212"/>
        <v>0</v>
      </c>
      <c r="BV45" s="155">
        <f t="shared" si="212"/>
        <v>0</v>
      </c>
      <c r="BW45" s="155">
        <f t="shared" si="212"/>
        <v>0</v>
      </c>
      <c r="BX45" s="155">
        <f t="shared" si="212"/>
        <v>0</v>
      </c>
      <c r="BY45" s="155">
        <f t="shared" si="212"/>
        <v>0</v>
      </c>
      <c r="BZ45" s="155">
        <f t="shared" si="212"/>
        <v>0</v>
      </c>
      <c r="CA45" s="155">
        <f t="shared" si="212"/>
        <v>0</v>
      </c>
      <c r="CB45" s="155">
        <f t="shared" si="212"/>
        <v>0</v>
      </c>
      <c r="CC45" s="155">
        <f t="shared" si="212"/>
        <v>0</v>
      </c>
      <c r="CD45" s="155">
        <f t="shared" si="212"/>
        <v>0</v>
      </c>
      <c r="CE45" s="155">
        <f t="shared" si="212"/>
        <v>0</v>
      </c>
    </row>
    <row r="46" spans="1:83">
      <c r="A46" s="41">
        <f>ROW()</f>
        <v>46</v>
      </c>
      <c r="C46" s="62" t="str">
        <f>'A&amp;R'!J45</f>
        <v>PM fee</v>
      </c>
      <c r="H46" s="117">
        <f>'A&amp;R'!N45</f>
        <v>1.4999999999999999E-2</v>
      </c>
      <c r="I46" s="155"/>
      <c r="J46" s="152">
        <f t="shared" si="206"/>
        <v>-644267.23456966667</v>
      </c>
      <c r="K46" s="155"/>
      <c r="L46" s="155">
        <f t="shared" ref="L46:U47" si="213">-$H46*L$11*L$72</f>
        <v>-10420.449287499998</v>
      </c>
      <c r="M46" s="155">
        <f t="shared" si="213"/>
        <v>-10420.449287499998</v>
      </c>
      <c r="N46" s="155">
        <f t="shared" si="213"/>
        <v>-10420.449287499998</v>
      </c>
      <c r="O46" s="155">
        <f t="shared" si="213"/>
        <v>-10420.449287499998</v>
      </c>
      <c r="P46" s="155">
        <f t="shared" si="213"/>
        <v>-10420.449287499998</v>
      </c>
      <c r="Q46" s="155">
        <f t="shared" si="213"/>
        <v>-10420.449287499998</v>
      </c>
      <c r="R46" s="155">
        <f t="shared" si="213"/>
        <v>-10420.449287499998</v>
      </c>
      <c r="S46" s="155">
        <f t="shared" si="213"/>
        <v>-10420.449287499998</v>
      </c>
      <c r="T46" s="155">
        <f t="shared" si="213"/>
        <v>-10420.449287499998</v>
      </c>
      <c r="U46" s="155">
        <f t="shared" si="213"/>
        <v>-10420.449287499998</v>
      </c>
      <c r="V46" s="155">
        <f t="shared" ref="V46:AE47" si="214">-$H46*V$11*V$72</f>
        <v>-10420.449287499998</v>
      </c>
      <c r="W46" s="155">
        <f t="shared" si="214"/>
        <v>-10420.449287499998</v>
      </c>
      <c r="X46" s="155">
        <f t="shared" si="214"/>
        <v>-10576.756026812498</v>
      </c>
      <c r="Y46" s="155">
        <f t="shared" si="214"/>
        <v>-10576.756026812498</v>
      </c>
      <c r="Z46" s="155">
        <f t="shared" si="214"/>
        <v>-10576.756026812498</v>
      </c>
      <c r="AA46" s="155">
        <f t="shared" si="214"/>
        <v>-10576.756026812498</v>
      </c>
      <c r="AB46" s="155">
        <f t="shared" si="214"/>
        <v>-10576.756026812498</v>
      </c>
      <c r="AC46" s="155">
        <f t="shared" si="214"/>
        <v>-10576.756026812498</v>
      </c>
      <c r="AD46" s="155">
        <f t="shared" si="214"/>
        <v>-10576.756026812498</v>
      </c>
      <c r="AE46" s="155">
        <f t="shared" si="214"/>
        <v>-10576.756026812498</v>
      </c>
      <c r="AF46" s="155">
        <f t="shared" ref="AF46:AO47" si="215">-$H46*AF$11*AF$72</f>
        <v>-10576.756026812498</v>
      </c>
      <c r="AG46" s="155">
        <f t="shared" si="215"/>
        <v>-10576.756026812498</v>
      </c>
      <c r="AH46" s="155">
        <f t="shared" si="215"/>
        <v>-10576.756026812498</v>
      </c>
      <c r="AI46" s="155">
        <f t="shared" si="215"/>
        <v>-10576.756026812498</v>
      </c>
      <c r="AJ46" s="155">
        <f t="shared" si="215"/>
        <v>-10735.407367214682</v>
      </c>
      <c r="AK46" s="155">
        <f t="shared" si="215"/>
        <v>-10735.407367214682</v>
      </c>
      <c r="AL46" s="155">
        <f t="shared" si="215"/>
        <v>-10735.407367214682</v>
      </c>
      <c r="AM46" s="155">
        <f t="shared" si="215"/>
        <v>-10735.407367214682</v>
      </c>
      <c r="AN46" s="155">
        <f t="shared" si="215"/>
        <v>-10735.407367214682</v>
      </c>
      <c r="AO46" s="155">
        <f t="shared" si="215"/>
        <v>-10735.407367214682</v>
      </c>
      <c r="AP46" s="155">
        <f t="shared" ref="AP46:AY47" si="216">-$H46*AP$11*AP$72</f>
        <v>-10735.407367214682</v>
      </c>
      <c r="AQ46" s="155">
        <f t="shared" si="216"/>
        <v>-10735.407367214682</v>
      </c>
      <c r="AR46" s="155">
        <f t="shared" si="216"/>
        <v>-10735.407367214682</v>
      </c>
      <c r="AS46" s="155">
        <f t="shared" si="216"/>
        <v>-10735.407367214682</v>
      </c>
      <c r="AT46" s="155">
        <f t="shared" si="216"/>
        <v>-10735.407367214682</v>
      </c>
      <c r="AU46" s="155">
        <f t="shared" si="216"/>
        <v>-10735.407367214682</v>
      </c>
      <c r="AV46" s="155">
        <f t="shared" si="216"/>
        <v>-10896.438477722901</v>
      </c>
      <c r="AW46" s="155">
        <f t="shared" si="216"/>
        <v>-10896.438477722901</v>
      </c>
      <c r="AX46" s="155">
        <f t="shared" si="216"/>
        <v>-10896.438477722901</v>
      </c>
      <c r="AY46" s="155">
        <f t="shared" si="216"/>
        <v>-10896.438477722901</v>
      </c>
      <c r="AZ46" s="155">
        <f t="shared" ref="AZ46:BI47" si="217">-$H46*AZ$11*AZ$72</f>
        <v>-10896.438477722901</v>
      </c>
      <c r="BA46" s="155">
        <f t="shared" si="217"/>
        <v>-10896.438477722901</v>
      </c>
      <c r="BB46" s="155">
        <f t="shared" si="217"/>
        <v>-10896.438477722901</v>
      </c>
      <c r="BC46" s="155">
        <f t="shared" si="217"/>
        <v>-10896.438477722901</v>
      </c>
      <c r="BD46" s="155">
        <f t="shared" si="217"/>
        <v>-10896.438477722901</v>
      </c>
      <c r="BE46" s="155">
        <f t="shared" si="217"/>
        <v>-10896.438477722901</v>
      </c>
      <c r="BF46" s="155">
        <f t="shared" si="217"/>
        <v>-10896.438477722901</v>
      </c>
      <c r="BG46" s="155">
        <f t="shared" si="217"/>
        <v>-10896.438477722901</v>
      </c>
      <c r="BH46" s="155">
        <f t="shared" si="217"/>
        <v>-11059.885054888744</v>
      </c>
      <c r="BI46" s="155">
        <f t="shared" si="217"/>
        <v>-11059.885054888744</v>
      </c>
      <c r="BJ46" s="155">
        <f t="shared" ref="BJ46:BS47" si="218">-$H46*BJ$11*BJ$72</f>
        <v>-11059.885054888744</v>
      </c>
      <c r="BK46" s="155">
        <f t="shared" si="218"/>
        <v>-11059.885054888744</v>
      </c>
      <c r="BL46" s="155">
        <f t="shared" si="218"/>
        <v>-11059.885054888744</v>
      </c>
      <c r="BM46" s="155">
        <f t="shared" si="218"/>
        <v>-11059.885054888744</v>
      </c>
      <c r="BN46" s="155">
        <f t="shared" si="218"/>
        <v>-11059.885054888744</v>
      </c>
      <c r="BO46" s="155">
        <f t="shared" si="218"/>
        <v>-11059.885054888744</v>
      </c>
      <c r="BP46" s="155">
        <f t="shared" si="218"/>
        <v>-11059.885054888744</v>
      </c>
      <c r="BQ46" s="155">
        <f t="shared" si="218"/>
        <v>-11059.885054888744</v>
      </c>
      <c r="BR46" s="155">
        <f t="shared" si="218"/>
        <v>-11059.885054888744</v>
      </c>
      <c r="BS46" s="155">
        <f t="shared" si="218"/>
        <v>-11059.885054888744</v>
      </c>
      <c r="BT46" s="155">
        <f t="shared" ref="BT46:CE47" si="219">-$H46*BT$11*BT$72</f>
        <v>0</v>
      </c>
      <c r="BU46" s="155">
        <f t="shared" si="219"/>
        <v>0</v>
      </c>
      <c r="BV46" s="155">
        <f t="shared" si="219"/>
        <v>0</v>
      </c>
      <c r="BW46" s="155">
        <f t="shared" si="219"/>
        <v>0</v>
      </c>
      <c r="BX46" s="155">
        <f t="shared" si="219"/>
        <v>0</v>
      </c>
      <c r="BY46" s="155">
        <f t="shared" si="219"/>
        <v>0</v>
      </c>
      <c r="BZ46" s="155">
        <f t="shared" si="219"/>
        <v>0</v>
      </c>
      <c r="CA46" s="155">
        <f t="shared" si="219"/>
        <v>0</v>
      </c>
      <c r="CB46" s="155">
        <f t="shared" si="219"/>
        <v>0</v>
      </c>
      <c r="CC46" s="155">
        <f t="shared" si="219"/>
        <v>0</v>
      </c>
      <c r="CD46" s="155">
        <f t="shared" si="219"/>
        <v>0</v>
      </c>
      <c r="CE46" s="155">
        <f t="shared" si="219"/>
        <v>0</v>
      </c>
    </row>
    <row r="47" spans="1:83">
      <c r="A47" s="41">
        <f>ROW()</f>
        <v>47</v>
      </c>
      <c r="C47" s="62" t="str">
        <f>'A&amp;R'!J46</f>
        <v>FM fee</v>
      </c>
      <c r="H47" s="117">
        <f>'A&amp;R'!N46</f>
        <v>0.02</v>
      </c>
      <c r="I47" s="155"/>
      <c r="J47" s="152">
        <f t="shared" si="206"/>
        <v>-859022.9794262225</v>
      </c>
      <c r="K47" s="155"/>
      <c r="L47" s="155">
        <f t="shared" si="213"/>
        <v>-13893.932383333331</v>
      </c>
      <c r="M47" s="155">
        <f t="shared" si="213"/>
        <v>-13893.932383333331</v>
      </c>
      <c r="N47" s="155">
        <f t="shared" si="213"/>
        <v>-13893.932383333331</v>
      </c>
      <c r="O47" s="155">
        <f t="shared" si="213"/>
        <v>-13893.932383333331</v>
      </c>
      <c r="P47" s="155">
        <f t="shared" si="213"/>
        <v>-13893.932383333331</v>
      </c>
      <c r="Q47" s="155">
        <f t="shared" si="213"/>
        <v>-13893.932383333331</v>
      </c>
      <c r="R47" s="155">
        <f t="shared" si="213"/>
        <v>-13893.932383333331</v>
      </c>
      <c r="S47" s="155">
        <f t="shared" si="213"/>
        <v>-13893.932383333331</v>
      </c>
      <c r="T47" s="155">
        <f t="shared" si="213"/>
        <v>-13893.932383333331</v>
      </c>
      <c r="U47" s="155">
        <f t="shared" si="213"/>
        <v>-13893.932383333331</v>
      </c>
      <c r="V47" s="155">
        <f t="shared" si="214"/>
        <v>-13893.932383333331</v>
      </c>
      <c r="W47" s="155">
        <f t="shared" si="214"/>
        <v>-13893.932383333331</v>
      </c>
      <c r="X47" s="155">
        <f t="shared" si="214"/>
        <v>-14102.341369083331</v>
      </c>
      <c r="Y47" s="155">
        <f t="shared" si="214"/>
        <v>-14102.341369083331</v>
      </c>
      <c r="Z47" s="155">
        <f t="shared" si="214"/>
        <v>-14102.341369083331</v>
      </c>
      <c r="AA47" s="155">
        <f t="shared" si="214"/>
        <v>-14102.341369083331</v>
      </c>
      <c r="AB47" s="155">
        <f t="shared" si="214"/>
        <v>-14102.341369083331</v>
      </c>
      <c r="AC47" s="155">
        <f t="shared" si="214"/>
        <v>-14102.341369083331</v>
      </c>
      <c r="AD47" s="155">
        <f t="shared" si="214"/>
        <v>-14102.341369083331</v>
      </c>
      <c r="AE47" s="155">
        <f t="shared" si="214"/>
        <v>-14102.341369083331</v>
      </c>
      <c r="AF47" s="155">
        <f t="shared" si="215"/>
        <v>-14102.341369083331</v>
      </c>
      <c r="AG47" s="155">
        <f t="shared" si="215"/>
        <v>-14102.341369083331</v>
      </c>
      <c r="AH47" s="155">
        <f t="shared" si="215"/>
        <v>-14102.341369083331</v>
      </c>
      <c r="AI47" s="155">
        <f t="shared" si="215"/>
        <v>-14102.341369083331</v>
      </c>
      <c r="AJ47" s="155">
        <f t="shared" si="215"/>
        <v>-14313.876489619579</v>
      </c>
      <c r="AK47" s="155">
        <f t="shared" si="215"/>
        <v>-14313.876489619579</v>
      </c>
      <c r="AL47" s="155">
        <f t="shared" si="215"/>
        <v>-14313.876489619579</v>
      </c>
      <c r="AM47" s="155">
        <f t="shared" si="215"/>
        <v>-14313.876489619579</v>
      </c>
      <c r="AN47" s="155">
        <f t="shared" si="215"/>
        <v>-14313.876489619579</v>
      </c>
      <c r="AO47" s="155">
        <f t="shared" si="215"/>
        <v>-14313.876489619579</v>
      </c>
      <c r="AP47" s="155">
        <f t="shared" si="216"/>
        <v>-14313.876489619579</v>
      </c>
      <c r="AQ47" s="155">
        <f t="shared" si="216"/>
        <v>-14313.876489619579</v>
      </c>
      <c r="AR47" s="155">
        <f t="shared" si="216"/>
        <v>-14313.876489619579</v>
      </c>
      <c r="AS47" s="155">
        <f t="shared" si="216"/>
        <v>-14313.876489619579</v>
      </c>
      <c r="AT47" s="155">
        <f t="shared" si="216"/>
        <v>-14313.876489619579</v>
      </c>
      <c r="AU47" s="155">
        <f t="shared" si="216"/>
        <v>-14313.876489619579</v>
      </c>
      <c r="AV47" s="155">
        <f t="shared" si="216"/>
        <v>-14528.584636963869</v>
      </c>
      <c r="AW47" s="155">
        <f t="shared" si="216"/>
        <v>-14528.584636963869</v>
      </c>
      <c r="AX47" s="155">
        <f t="shared" si="216"/>
        <v>-14528.584636963869</v>
      </c>
      <c r="AY47" s="155">
        <f t="shared" si="216"/>
        <v>-14528.584636963869</v>
      </c>
      <c r="AZ47" s="155">
        <f t="shared" si="217"/>
        <v>-14528.584636963869</v>
      </c>
      <c r="BA47" s="155">
        <f t="shared" si="217"/>
        <v>-14528.584636963869</v>
      </c>
      <c r="BB47" s="155">
        <f t="shared" si="217"/>
        <v>-14528.584636963869</v>
      </c>
      <c r="BC47" s="155">
        <f t="shared" si="217"/>
        <v>-14528.584636963869</v>
      </c>
      <c r="BD47" s="155">
        <f t="shared" si="217"/>
        <v>-14528.584636963869</v>
      </c>
      <c r="BE47" s="155">
        <f t="shared" si="217"/>
        <v>-14528.584636963869</v>
      </c>
      <c r="BF47" s="155">
        <f t="shared" si="217"/>
        <v>-14528.584636963869</v>
      </c>
      <c r="BG47" s="155">
        <f t="shared" si="217"/>
        <v>-14528.584636963869</v>
      </c>
      <c r="BH47" s="155">
        <f t="shared" si="217"/>
        <v>-14746.513406518325</v>
      </c>
      <c r="BI47" s="155">
        <f t="shared" si="217"/>
        <v>-14746.513406518325</v>
      </c>
      <c r="BJ47" s="155">
        <f t="shared" si="218"/>
        <v>-14746.513406518325</v>
      </c>
      <c r="BK47" s="155">
        <f t="shared" si="218"/>
        <v>-14746.513406518325</v>
      </c>
      <c r="BL47" s="155">
        <f t="shared" si="218"/>
        <v>-14746.513406518325</v>
      </c>
      <c r="BM47" s="155">
        <f t="shared" si="218"/>
        <v>-14746.513406518325</v>
      </c>
      <c r="BN47" s="155">
        <f t="shared" si="218"/>
        <v>-14746.513406518325</v>
      </c>
      <c r="BO47" s="155">
        <f t="shared" si="218"/>
        <v>-14746.513406518325</v>
      </c>
      <c r="BP47" s="155">
        <f t="shared" si="218"/>
        <v>-14746.513406518325</v>
      </c>
      <c r="BQ47" s="155">
        <f t="shared" si="218"/>
        <v>-14746.513406518325</v>
      </c>
      <c r="BR47" s="155">
        <f t="shared" si="218"/>
        <v>-14746.513406518325</v>
      </c>
      <c r="BS47" s="155">
        <f t="shared" si="218"/>
        <v>-14746.513406518325</v>
      </c>
      <c r="BT47" s="155">
        <f t="shared" si="219"/>
        <v>0</v>
      </c>
      <c r="BU47" s="155">
        <f t="shared" si="219"/>
        <v>0</v>
      </c>
      <c r="BV47" s="155">
        <f t="shared" si="219"/>
        <v>0</v>
      </c>
      <c r="BW47" s="155">
        <f t="shared" si="219"/>
        <v>0</v>
      </c>
      <c r="BX47" s="155">
        <f t="shared" si="219"/>
        <v>0</v>
      </c>
      <c r="BY47" s="155">
        <f t="shared" si="219"/>
        <v>0</v>
      </c>
      <c r="BZ47" s="155">
        <f t="shared" si="219"/>
        <v>0</v>
      </c>
      <c r="CA47" s="155">
        <f t="shared" si="219"/>
        <v>0</v>
      </c>
      <c r="CB47" s="155">
        <f t="shared" si="219"/>
        <v>0</v>
      </c>
      <c r="CC47" s="155">
        <f t="shared" si="219"/>
        <v>0</v>
      </c>
      <c r="CD47" s="155">
        <f t="shared" si="219"/>
        <v>0</v>
      </c>
      <c r="CE47" s="155">
        <f t="shared" si="219"/>
        <v>0</v>
      </c>
    </row>
    <row r="48" spans="1:83">
      <c r="A48" s="41">
        <f>ROW()</f>
        <v>48</v>
      </c>
      <c r="C48" s="62" t="str">
        <f>'A&amp;R'!J47</f>
        <v>Debt service</v>
      </c>
      <c r="H48" s="282">
        <f>'A&amp;R'!O47</f>
        <v>25000</v>
      </c>
      <c r="I48" s="155">
        <f>H48/12</f>
        <v>2083.3333333333335</v>
      </c>
      <c r="J48" s="152">
        <f t="shared" ref="J48" si="220">SUM(K48:CE48)</f>
        <v>-124999.9999999999</v>
      </c>
      <c r="K48" s="155"/>
      <c r="L48" s="155">
        <f>-$I48*L$11</f>
        <v>-2083.3333333333335</v>
      </c>
      <c r="M48" s="155">
        <f t="shared" ref="M48:BG49" si="221">-$I48*M$11</f>
        <v>-2083.3333333333335</v>
      </c>
      <c r="N48" s="155">
        <f t="shared" si="221"/>
        <v>-2083.3333333333335</v>
      </c>
      <c r="O48" s="155">
        <f t="shared" si="221"/>
        <v>-2083.3333333333335</v>
      </c>
      <c r="P48" s="155">
        <f t="shared" si="221"/>
        <v>-2083.3333333333335</v>
      </c>
      <c r="Q48" s="155">
        <f t="shared" si="221"/>
        <v>-2083.3333333333335</v>
      </c>
      <c r="R48" s="155">
        <f t="shared" si="221"/>
        <v>-2083.3333333333335</v>
      </c>
      <c r="S48" s="155">
        <f t="shared" si="221"/>
        <v>-2083.3333333333335</v>
      </c>
      <c r="T48" s="155">
        <f t="shared" si="221"/>
        <v>-2083.3333333333335</v>
      </c>
      <c r="U48" s="155">
        <f t="shared" si="221"/>
        <v>-2083.3333333333335</v>
      </c>
      <c r="V48" s="155">
        <f t="shared" si="221"/>
        <v>-2083.3333333333335</v>
      </c>
      <c r="W48" s="155">
        <f t="shared" si="221"/>
        <v>-2083.3333333333335</v>
      </c>
      <c r="X48" s="155">
        <f t="shared" si="221"/>
        <v>-2083.3333333333335</v>
      </c>
      <c r="Y48" s="155">
        <f t="shared" si="221"/>
        <v>-2083.3333333333335</v>
      </c>
      <c r="Z48" s="155">
        <f t="shared" si="221"/>
        <v>-2083.3333333333335</v>
      </c>
      <c r="AA48" s="155">
        <f t="shared" si="221"/>
        <v>-2083.3333333333335</v>
      </c>
      <c r="AB48" s="155">
        <f t="shared" si="221"/>
        <v>-2083.3333333333335</v>
      </c>
      <c r="AC48" s="155">
        <f t="shared" si="221"/>
        <v>-2083.3333333333335</v>
      </c>
      <c r="AD48" s="155">
        <f t="shared" si="221"/>
        <v>-2083.3333333333335</v>
      </c>
      <c r="AE48" s="155">
        <f t="shared" si="221"/>
        <v>-2083.3333333333335</v>
      </c>
      <c r="AF48" s="155">
        <f t="shared" si="221"/>
        <v>-2083.3333333333335</v>
      </c>
      <c r="AG48" s="155">
        <f t="shared" si="221"/>
        <v>-2083.3333333333335</v>
      </c>
      <c r="AH48" s="155">
        <f t="shared" si="221"/>
        <v>-2083.3333333333335</v>
      </c>
      <c r="AI48" s="155">
        <f t="shared" si="221"/>
        <v>-2083.3333333333335</v>
      </c>
      <c r="AJ48" s="155">
        <f t="shared" si="221"/>
        <v>-2083.3333333333335</v>
      </c>
      <c r="AK48" s="155">
        <f t="shared" si="221"/>
        <v>-2083.3333333333335</v>
      </c>
      <c r="AL48" s="155">
        <f t="shared" si="221"/>
        <v>-2083.3333333333335</v>
      </c>
      <c r="AM48" s="155">
        <f t="shared" si="221"/>
        <v>-2083.3333333333335</v>
      </c>
      <c r="AN48" s="155">
        <f t="shared" si="221"/>
        <v>-2083.3333333333335</v>
      </c>
      <c r="AO48" s="155">
        <f t="shared" si="221"/>
        <v>-2083.3333333333335</v>
      </c>
      <c r="AP48" s="155">
        <f t="shared" si="221"/>
        <v>-2083.3333333333335</v>
      </c>
      <c r="AQ48" s="155">
        <f t="shared" si="221"/>
        <v>-2083.3333333333335</v>
      </c>
      <c r="AR48" s="155">
        <f t="shared" si="221"/>
        <v>-2083.3333333333335</v>
      </c>
      <c r="AS48" s="155">
        <f t="shared" si="221"/>
        <v>-2083.3333333333335</v>
      </c>
      <c r="AT48" s="155">
        <f t="shared" si="221"/>
        <v>-2083.3333333333335</v>
      </c>
      <c r="AU48" s="155">
        <f t="shared" si="221"/>
        <v>-2083.3333333333335</v>
      </c>
      <c r="AV48" s="155">
        <f t="shared" si="221"/>
        <v>-2083.3333333333335</v>
      </c>
      <c r="AW48" s="155">
        <f t="shared" si="221"/>
        <v>-2083.3333333333335</v>
      </c>
      <c r="AX48" s="155">
        <f t="shared" si="221"/>
        <v>-2083.3333333333335</v>
      </c>
      <c r="AY48" s="155">
        <f t="shared" si="221"/>
        <v>-2083.3333333333335</v>
      </c>
      <c r="AZ48" s="155">
        <f t="shared" si="221"/>
        <v>-2083.3333333333335</v>
      </c>
      <c r="BA48" s="155">
        <f t="shared" si="221"/>
        <v>-2083.3333333333335</v>
      </c>
      <c r="BB48" s="155">
        <f t="shared" si="221"/>
        <v>-2083.3333333333335</v>
      </c>
      <c r="BC48" s="155">
        <f t="shared" si="221"/>
        <v>-2083.3333333333335</v>
      </c>
      <c r="BD48" s="155">
        <f t="shared" si="221"/>
        <v>-2083.3333333333335</v>
      </c>
      <c r="BE48" s="155">
        <f t="shared" si="221"/>
        <v>-2083.3333333333335</v>
      </c>
      <c r="BF48" s="155">
        <f t="shared" si="221"/>
        <v>-2083.3333333333335</v>
      </c>
      <c r="BG48" s="155">
        <f t="shared" si="221"/>
        <v>-2083.3333333333335</v>
      </c>
      <c r="BH48" s="155">
        <f t="shared" ref="BH48:BS49" si="222">-$I48*BH$11</f>
        <v>-2083.3333333333335</v>
      </c>
      <c r="BI48" s="155">
        <f t="shared" si="222"/>
        <v>-2083.3333333333335</v>
      </c>
      <c r="BJ48" s="155">
        <f t="shared" si="222"/>
        <v>-2083.3333333333335</v>
      </c>
      <c r="BK48" s="155">
        <f t="shared" si="222"/>
        <v>-2083.3333333333335</v>
      </c>
      <c r="BL48" s="155">
        <f t="shared" si="222"/>
        <v>-2083.3333333333335</v>
      </c>
      <c r="BM48" s="155">
        <f t="shared" si="222"/>
        <v>-2083.3333333333335</v>
      </c>
      <c r="BN48" s="155">
        <f t="shared" si="222"/>
        <v>-2083.3333333333335</v>
      </c>
      <c r="BO48" s="155">
        <f t="shared" si="222"/>
        <v>-2083.3333333333335</v>
      </c>
      <c r="BP48" s="155">
        <f t="shared" si="222"/>
        <v>-2083.3333333333335</v>
      </c>
      <c r="BQ48" s="155">
        <f t="shared" si="222"/>
        <v>-2083.3333333333335</v>
      </c>
      <c r="BR48" s="155">
        <f t="shared" si="222"/>
        <v>-2083.3333333333335</v>
      </c>
      <c r="BS48" s="155">
        <f t="shared" si="222"/>
        <v>-2083.3333333333335</v>
      </c>
      <c r="BT48" s="155">
        <f t="shared" ref="BT48:CE49" si="223">-$I48*BT$11</f>
        <v>0</v>
      </c>
      <c r="BU48" s="155">
        <f t="shared" si="223"/>
        <v>0</v>
      </c>
      <c r="BV48" s="155">
        <f t="shared" si="223"/>
        <v>0</v>
      </c>
      <c r="BW48" s="155">
        <f t="shared" si="223"/>
        <v>0</v>
      </c>
      <c r="BX48" s="155">
        <f t="shared" si="223"/>
        <v>0</v>
      </c>
      <c r="BY48" s="155">
        <f t="shared" si="223"/>
        <v>0</v>
      </c>
      <c r="BZ48" s="155">
        <f t="shared" si="223"/>
        <v>0</v>
      </c>
      <c r="CA48" s="155">
        <f t="shared" si="223"/>
        <v>0</v>
      </c>
      <c r="CB48" s="155">
        <f t="shared" si="223"/>
        <v>0</v>
      </c>
      <c r="CC48" s="155">
        <f t="shared" si="223"/>
        <v>0</v>
      </c>
      <c r="CD48" s="155">
        <f t="shared" si="223"/>
        <v>0</v>
      </c>
      <c r="CE48" s="155">
        <f t="shared" si="223"/>
        <v>0</v>
      </c>
    </row>
    <row r="49" spans="1:83">
      <c r="A49" s="41">
        <f>ROW()</f>
        <v>49</v>
      </c>
      <c r="C49" s="62" t="s">
        <v>74</v>
      </c>
      <c r="H49" s="282">
        <f>'A&amp;R'!P36</f>
        <v>998999.99999999988</v>
      </c>
      <c r="I49" s="155">
        <f>H49/12</f>
        <v>83249.999999999985</v>
      </c>
      <c r="J49" s="152">
        <f t="shared" si="206"/>
        <v>-4994999.9999999991</v>
      </c>
      <c r="K49" s="155"/>
      <c r="L49" s="155">
        <f>-$I49*L$11</f>
        <v>-83249.999999999985</v>
      </c>
      <c r="M49" s="155">
        <f t="shared" si="221"/>
        <v>-83249.999999999985</v>
      </c>
      <c r="N49" s="155">
        <f t="shared" si="221"/>
        <v>-83249.999999999985</v>
      </c>
      <c r="O49" s="155">
        <f t="shared" si="221"/>
        <v>-83249.999999999985</v>
      </c>
      <c r="P49" s="155">
        <f t="shared" si="221"/>
        <v>-83249.999999999985</v>
      </c>
      <c r="Q49" s="155">
        <f t="shared" si="221"/>
        <v>-83249.999999999985</v>
      </c>
      <c r="R49" s="155">
        <f t="shared" si="221"/>
        <v>-83249.999999999985</v>
      </c>
      <c r="S49" s="155">
        <f t="shared" si="221"/>
        <v>-83249.999999999985</v>
      </c>
      <c r="T49" s="155">
        <f t="shared" si="221"/>
        <v>-83249.999999999985</v>
      </c>
      <c r="U49" s="155">
        <f t="shared" si="221"/>
        <v>-83249.999999999985</v>
      </c>
      <c r="V49" s="155">
        <f t="shared" si="221"/>
        <v>-83249.999999999985</v>
      </c>
      <c r="W49" s="155">
        <f t="shared" si="221"/>
        <v>-83249.999999999985</v>
      </c>
      <c r="X49" s="155">
        <f t="shared" si="221"/>
        <v>-83249.999999999985</v>
      </c>
      <c r="Y49" s="155">
        <f t="shared" si="221"/>
        <v>-83249.999999999985</v>
      </c>
      <c r="Z49" s="155">
        <f t="shared" si="221"/>
        <v>-83249.999999999985</v>
      </c>
      <c r="AA49" s="155">
        <f t="shared" si="221"/>
        <v>-83249.999999999985</v>
      </c>
      <c r="AB49" s="155">
        <f t="shared" si="221"/>
        <v>-83249.999999999985</v>
      </c>
      <c r="AC49" s="155">
        <f t="shared" si="221"/>
        <v>-83249.999999999985</v>
      </c>
      <c r="AD49" s="155">
        <f t="shared" si="221"/>
        <v>-83249.999999999985</v>
      </c>
      <c r="AE49" s="155">
        <f t="shared" si="221"/>
        <v>-83249.999999999985</v>
      </c>
      <c r="AF49" s="155">
        <f t="shared" si="221"/>
        <v>-83249.999999999985</v>
      </c>
      <c r="AG49" s="155">
        <f t="shared" si="221"/>
        <v>-83249.999999999985</v>
      </c>
      <c r="AH49" s="155">
        <f t="shared" si="221"/>
        <v>-83249.999999999985</v>
      </c>
      <c r="AI49" s="155">
        <f t="shared" si="221"/>
        <v>-83249.999999999985</v>
      </c>
      <c r="AJ49" s="155">
        <f t="shared" si="221"/>
        <v>-83249.999999999985</v>
      </c>
      <c r="AK49" s="155">
        <f t="shared" si="221"/>
        <v>-83249.999999999985</v>
      </c>
      <c r="AL49" s="155">
        <f t="shared" si="221"/>
        <v>-83249.999999999985</v>
      </c>
      <c r="AM49" s="155">
        <f t="shared" si="221"/>
        <v>-83249.999999999985</v>
      </c>
      <c r="AN49" s="155">
        <f t="shared" si="221"/>
        <v>-83249.999999999985</v>
      </c>
      <c r="AO49" s="155">
        <f t="shared" si="221"/>
        <v>-83249.999999999985</v>
      </c>
      <c r="AP49" s="155">
        <f t="shared" si="221"/>
        <v>-83249.999999999985</v>
      </c>
      <c r="AQ49" s="155">
        <f t="shared" si="221"/>
        <v>-83249.999999999985</v>
      </c>
      <c r="AR49" s="155">
        <f t="shared" si="221"/>
        <v>-83249.999999999985</v>
      </c>
      <c r="AS49" s="155">
        <f t="shared" si="221"/>
        <v>-83249.999999999985</v>
      </c>
      <c r="AT49" s="155">
        <f t="shared" si="221"/>
        <v>-83249.999999999985</v>
      </c>
      <c r="AU49" s="155">
        <f t="shared" si="221"/>
        <v>-83249.999999999985</v>
      </c>
      <c r="AV49" s="155">
        <f t="shared" si="221"/>
        <v>-83249.999999999985</v>
      </c>
      <c r="AW49" s="155">
        <f t="shared" si="221"/>
        <v>-83249.999999999985</v>
      </c>
      <c r="AX49" s="155">
        <f t="shared" si="221"/>
        <v>-83249.999999999985</v>
      </c>
      <c r="AY49" s="155">
        <f t="shared" si="221"/>
        <v>-83249.999999999985</v>
      </c>
      <c r="AZ49" s="155">
        <f t="shared" si="221"/>
        <v>-83249.999999999985</v>
      </c>
      <c r="BA49" s="155">
        <f t="shared" si="221"/>
        <v>-83249.999999999985</v>
      </c>
      <c r="BB49" s="155">
        <f t="shared" si="221"/>
        <v>-83249.999999999985</v>
      </c>
      <c r="BC49" s="155">
        <f t="shared" si="221"/>
        <v>-83249.999999999985</v>
      </c>
      <c r="BD49" s="155">
        <f t="shared" si="221"/>
        <v>-83249.999999999985</v>
      </c>
      <c r="BE49" s="155">
        <f t="shared" si="221"/>
        <v>-83249.999999999985</v>
      </c>
      <c r="BF49" s="155">
        <f t="shared" si="221"/>
        <v>-83249.999999999985</v>
      </c>
      <c r="BG49" s="155">
        <f t="shared" si="221"/>
        <v>-83249.999999999985</v>
      </c>
      <c r="BH49" s="155">
        <f t="shared" si="222"/>
        <v>-83249.999999999985</v>
      </c>
      <c r="BI49" s="155">
        <f t="shared" si="222"/>
        <v>-83249.999999999985</v>
      </c>
      <c r="BJ49" s="155">
        <f t="shared" si="222"/>
        <v>-83249.999999999985</v>
      </c>
      <c r="BK49" s="155">
        <f t="shared" si="222"/>
        <v>-83249.999999999985</v>
      </c>
      <c r="BL49" s="155">
        <f t="shared" si="222"/>
        <v>-83249.999999999985</v>
      </c>
      <c r="BM49" s="155">
        <f t="shared" si="222"/>
        <v>-83249.999999999985</v>
      </c>
      <c r="BN49" s="155">
        <f t="shared" si="222"/>
        <v>-83249.999999999985</v>
      </c>
      <c r="BO49" s="155">
        <f t="shared" si="222"/>
        <v>-83249.999999999985</v>
      </c>
      <c r="BP49" s="155">
        <f t="shared" si="222"/>
        <v>-83249.999999999985</v>
      </c>
      <c r="BQ49" s="155">
        <f t="shared" si="222"/>
        <v>-83249.999999999985</v>
      </c>
      <c r="BR49" s="155">
        <f t="shared" si="222"/>
        <v>-83249.999999999985</v>
      </c>
      <c r="BS49" s="155">
        <f t="shared" si="222"/>
        <v>-83249.999999999985</v>
      </c>
      <c r="BT49" s="155">
        <f t="shared" si="223"/>
        <v>0</v>
      </c>
      <c r="BU49" s="155">
        <f t="shared" si="223"/>
        <v>0</v>
      </c>
      <c r="BV49" s="155">
        <f t="shared" si="223"/>
        <v>0</v>
      </c>
      <c r="BW49" s="155">
        <f t="shared" si="223"/>
        <v>0</v>
      </c>
      <c r="BX49" s="155">
        <f t="shared" si="223"/>
        <v>0</v>
      </c>
      <c r="BY49" s="155">
        <f t="shared" si="223"/>
        <v>0</v>
      </c>
      <c r="BZ49" s="155">
        <f t="shared" si="223"/>
        <v>0</v>
      </c>
      <c r="CA49" s="155">
        <f t="shared" si="223"/>
        <v>0</v>
      </c>
      <c r="CB49" s="155">
        <f t="shared" si="223"/>
        <v>0</v>
      </c>
      <c r="CC49" s="155">
        <f t="shared" si="223"/>
        <v>0</v>
      </c>
      <c r="CD49" s="155">
        <f t="shared" si="223"/>
        <v>0</v>
      </c>
      <c r="CE49" s="155">
        <f t="shared" si="223"/>
        <v>0</v>
      </c>
    </row>
    <row r="50" spans="1:83">
      <c r="A50" s="41">
        <f>ROW()</f>
        <v>50</v>
      </c>
      <c r="C50" s="108" t="s">
        <v>60</v>
      </c>
      <c r="D50" s="108"/>
      <c r="E50" s="108"/>
      <c r="F50" s="108"/>
      <c r="G50" s="108"/>
      <c r="H50" s="159"/>
      <c r="I50" s="159"/>
      <c r="J50" s="151">
        <f t="shared" si="206"/>
        <v>13788615.891883194</v>
      </c>
      <c r="K50" s="151">
        <f>SUM(K51:K55)</f>
        <v>-200965500</v>
      </c>
      <c r="L50" s="151">
        <f t="shared" ref="L50:BW50" si="224">SUM(L51:L55)</f>
        <v>0</v>
      </c>
      <c r="M50" s="151">
        <f t="shared" si="224"/>
        <v>0</v>
      </c>
      <c r="N50" s="151">
        <f t="shared" si="224"/>
        <v>0</v>
      </c>
      <c r="O50" s="151">
        <f t="shared" si="224"/>
        <v>0</v>
      </c>
      <c r="P50" s="151">
        <f t="shared" si="224"/>
        <v>0</v>
      </c>
      <c r="Q50" s="151">
        <f t="shared" si="224"/>
        <v>0</v>
      </c>
      <c r="R50" s="151">
        <f t="shared" si="224"/>
        <v>0</v>
      </c>
      <c r="S50" s="151">
        <f t="shared" si="224"/>
        <v>0</v>
      </c>
      <c r="T50" s="151">
        <f t="shared" si="224"/>
        <v>0</v>
      </c>
      <c r="U50" s="151">
        <f t="shared" si="224"/>
        <v>0</v>
      </c>
      <c r="V50" s="151">
        <f t="shared" si="224"/>
        <v>0</v>
      </c>
      <c r="W50" s="151">
        <f t="shared" si="224"/>
        <v>0</v>
      </c>
      <c r="X50" s="151">
        <f t="shared" si="224"/>
        <v>0</v>
      </c>
      <c r="Y50" s="151">
        <f t="shared" si="224"/>
        <v>0</v>
      </c>
      <c r="Z50" s="151">
        <f t="shared" si="224"/>
        <v>0</v>
      </c>
      <c r="AA50" s="151">
        <f t="shared" si="224"/>
        <v>0</v>
      </c>
      <c r="AB50" s="151">
        <f t="shared" si="224"/>
        <v>0</v>
      </c>
      <c r="AC50" s="151">
        <f t="shared" si="224"/>
        <v>0</v>
      </c>
      <c r="AD50" s="151">
        <f t="shared" si="224"/>
        <v>0</v>
      </c>
      <c r="AE50" s="151">
        <f t="shared" si="224"/>
        <v>0</v>
      </c>
      <c r="AF50" s="151">
        <f t="shared" si="224"/>
        <v>0</v>
      </c>
      <c r="AG50" s="151">
        <f t="shared" si="224"/>
        <v>0</v>
      </c>
      <c r="AH50" s="151">
        <f t="shared" si="224"/>
        <v>0</v>
      </c>
      <c r="AI50" s="151">
        <f t="shared" si="224"/>
        <v>0</v>
      </c>
      <c r="AJ50" s="151">
        <f t="shared" si="224"/>
        <v>0</v>
      </c>
      <c r="AK50" s="151">
        <f t="shared" si="224"/>
        <v>0</v>
      </c>
      <c r="AL50" s="151">
        <f t="shared" si="224"/>
        <v>0</v>
      </c>
      <c r="AM50" s="151">
        <f t="shared" si="224"/>
        <v>0</v>
      </c>
      <c r="AN50" s="151">
        <f t="shared" si="224"/>
        <v>0</v>
      </c>
      <c r="AO50" s="151">
        <f t="shared" si="224"/>
        <v>0</v>
      </c>
      <c r="AP50" s="151">
        <f t="shared" si="224"/>
        <v>0</v>
      </c>
      <c r="AQ50" s="151">
        <f t="shared" si="224"/>
        <v>0</v>
      </c>
      <c r="AR50" s="151">
        <f t="shared" si="224"/>
        <v>0</v>
      </c>
      <c r="AS50" s="151">
        <f t="shared" si="224"/>
        <v>0</v>
      </c>
      <c r="AT50" s="151">
        <f t="shared" si="224"/>
        <v>0</v>
      </c>
      <c r="AU50" s="151">
        <f t="shared" si="224"/>
        <v>0</v>
      </c>
      <c r="AV50" s="151">
        <f t="shared" si="224"/>
        <v>0</v>
      </c>
      <c r="AW50" s="151">
        <f t="shared" si="224"/>
        <v>0</v>
      </c>
      <c r="AX50" s="151">
        <f t="shared" si="224"/>
        <v>0</v>
      </c>
      <c r="AY50" s="151">
        <f t="shared" si="224"/>
        <v>0</v>
      </c>
      <c r="AZ50" s="151">
        <f t="shared" si="224"/>
        <v>0</v>
      </c>
      <c r="BA50" s="151">
        <f t="shared" si="224"/>
        <v>0</v>
      </c>
      <c r="BB50" s="151">
        <f t="shared" si="224"/>
        <v>0</v>
      </c>
      <c r="BC50" s="151">
        <f t="shared" si="224"/>
        <v>0</v>
      </c>
      <c r="BD50" s="151">
        <f t="shared" si="224"/>
        <v>0</v>
      </c>
      <c r="BE50" s="151">
        <f t="shared" si="224"/>
        <v>0</v>
      </c>
      <c r="BF50" s="151">
        <f t="shared" si="224"/>
        <v>0</v>
      </c>
      <c r="BG50" s="151">
        <f t="shared" si="224"/>
        <v>0</v>
      </c>
      <c r="BH50" s="151">
        <f t="shared" si="224"/>
        <v>0</v>
      </c>
      <c r="BI50" s="151">
        <f t="shared" si="224"/>
        <v>0</v>
      </c>
      <c r="BJ50" s="151">
        <f t="shared" si="224"/>
        <v>0</v>
      </c>
      <c r="BK50" s="151">
        <f t="shared" si="224"/>
        <v>0</v>
      </c>
      <c r="BL50" s="151">
        <f t="shared" si="224"/>
        <v>0</v>
      </c>
      <c r="BM50" s="151">
        <f t="shared" si="224"/>
        <v>0</v>
      </c>
      <c r="BN50" s="151">
        <f t="shared" si="224"/>
        <v>0</v>
      </c>
      <c r="BO50" s="151">
        <f t="shared" si="224"/>
        <v>0</v>
      </c>
      <c r="BP50" s="151">
        <f t="shared" si="224"/>
        <v>0</v>
      </c>
      <c r="BQ50" s="151">
        <f t="shared" si="224"/>
        <v>0</v>
      </c>
      <c r="BR50" s="151">
        <f t="shared" si="224"/>
        <v>0</v>
      </c>
      <c r="BS50" s="151">
        <f t="shared" si="224"/>
        <v>214754115.89188319</v>
      </c>
      <c r="BT50" s="151">
        <f t="shared" si="224"/>
        <v>0</v>
      </c>
      <c r="BU50" s="151">
        <f t="shared" si="224"/>
        <v>0</v>
      </c>
      <c r="BV50" s="151">
        <f t="shared" si="224"/>
        <v>0</v>
      </c>
      <c r="BW50" s="151">
        <f t="shared" si="224"/>
        <v>0</v>
      </c>
      <c r="BX50" s="151">
        <f t="shared" ref="BX50:CE50" si="225">SUM(BX51:BX55)</f>
        <v>0</v>
      </c>
      <c r="BY50" s="151">
        <f t="shared" si="225"/>
        <v>0</v>
      </c>
      <c r="BZ50" s="151">
        <f t="shared" si="225"/>
        <v>0</v>
      </c>
      <c r="CA50" s="151">
        <f t="shared" si="225"/>
        <v>0</v>
      </c>
      <c r="CB50" s="151">
        <f t="shared" si="225"/>
        <v>0</v>
      </c>
      <c r="CC50" s="151">
        <f t="shared" si="225"/>
        <v>0</v>
      </c>
      <c r="CD50" s="151">
        <f t="shared" si="225"/>
        <v>0</v>
      </c>
      <c r="CE50" s="151">
        <f t="shared" si="225"/>
        <v>0</v>
      </c>
    </row>
    <row r="51" spans="1:83">
      <c r="A51" s="41">
        <f>ROW()</f>
        <v>51</v>
      </c>
      <c r="C51" s="62" t="s">
        <v>196</v>
      </c>
      <c r="G51" s="111">
        <f>I3</f>
        <v>43830</v>
      </c>
      <c r="H51" s="283">
        <f>-'A&amp;R'!G39</f>
        <v>-185000000</v>
      </c>
      <c r="I51" s="155"/>
      <c r="J51" s="152">
        <f t="shared" si="206"/>
        <v>-185000000</v>
      </c>
      <c r="K51" s="155">
        <f>($G51=K$2)*$H51</f>
        <v>-185000000</v>
      </c>
      <c r="L51" s="155">
        <f t="shared" ref="L51:BG61" si="226">($G51=L$2)*$H51</f>
        <v>0</v>
      </c>
      <c r="M51" s="155">
        <f t="shared" si="226"/>
        <v>0</v>
      </c>
      <c r="N51" s="155">
        <f t="shared" si="226"/>
        <v>0</v>
      </c>
      <c r="O51" s="155">
        <f t="shared" si="226"/>
        <v>0</v>
      </c>
      <c r="P51" s="155">
        <f t="shared" si="226"/>
        <v>0</v>
      </c>
      <c r="Q51" s="155">
        <f t="shared" si="226"/>
        <v>0</v>
      </c>
      <c r="R51" s="155">
        <f t="shared" si="226"/>
        <v>0</v>
      </c>
      <c r="S51" s="155">
        <f t="shared" si="226"/>
        <v>0</v>
      </c>
      <c r="T51" s="155">
        <f t="shared" si="226"/>
        <v>0</v>
      </c>
      <c r="U51" s="155">
        <f t="shared" si="226"/>
        <v>0</v>
      </c>
      <c r="V51" s="155">
        <f t="shared" si="226"/>
        <v>0</v>
      </c>
      <c r="W51" s="155">
        <f t="shared" si="226"/>
        <v>0</v>
      </c>
      <c r="X51" s="155">
        <f t="shared" si="226"/>
        <v>0</v>
      </c>
      <c r="Y51" s="155">
        <f t="shared" si="226"/>
        <v>0</v>
      </c>
      <c r="Z51" s="155">
        <f t="shared" si="226"/>
        <v>0</v>
      </c>
      <c r="AA51" s="155">
        <f t="shared" si="226"/>
        <v>0</v>
      </c>
      <c r="AB51" s="155">
        <f t="shared" si="226"/>
        <v>0</v>
      </c>
      <c r="AC51" s="155">
        <f t="shared" si="226"/>
        <v>0</v>
      </c>
      <c r="AD51" s="155">
        <f t="shared" si="226"/>
        <v>0</v>
      </c>
      <c r="AE51" s="155">
        <f t="shared" si="226"/>
        <v>0</v>
      </c>
      <c r="AF51" s="155">
        <f t="shared" si="226"/>
        <v>0</v>
      </c>
      <c r="AG51" s="155">
        <f t="shared" si="226"/>
        <v>0</v>
      </c>
      <c r="AH51" s="155">
        <f t="shared" si="226"/>
        <v>0</v>
      </c>
      <c r="AI51" s="155">
        <f t="shared" si="226"/>
        <v>0</v>
      </c>
      <c r="AJ51" s="155">
        <f t="shared" si="226"/>
        <v>0</v>
      </c>
      <c r="AK51" s="155">
        <f t="shared" si="226"/>
        <v>0</v>
      </c>
      <c r="AL51" s="155">
        <f t="shared" si="226"/>
        <v>0</v>
      </c>
      <c r="AM51" s="155">
        <f t="shared" si="226"/>
        <v>0</v>
      </c>
      <c r="AN51" s="155">
        <f t="shared" si="226"/>
        <v>0</v>
      </c>
      <c r="AO51" s="155">
        <f t="shared" si="226"/>
        <v>0</v>
      </c>
      <c r="AP51" s="155">
        <f t="shared" si="226"/>
        <v>0</v>
      </c>
      <c r="AQ51" s="155">
        <f t="shared" si="226"/>
        <v>0</v>
      </c>
      <c r="AR51" s="155">
        <f t="shared" si="226"/>
        <v>0</v>
      </c>
      <c r="AS51" s="155">
        <f t="shared" si="226"/>
        <v>0</v>
      </c>
      <c r="AT51" s="155">
        <f t="shared" si="226"/>
        <v>0</v>
      </c>
      <c r="AU51" s="155">
        <f t="shared" si="226"/>
        <v>0</v>
      </c>
      <c r="AV51" s="155">
        <f t="shared" si="226"/>
        <v>0</v>
      </c>
      <c r="AW51" s="155">
        <f t="shared" si="226"/>
        <v>0</v>
      </c>
      <c r="AX51" s="155">
        <f t="shared" si="226"/>
        <v>0</v>
      </c>
      <c r="AY51" s="155">
        <f t="shared" si="226"/>
        <v>0</v>
      </c>
      <c r="AZ51" s="155">
        <f t="shared" si="226"/>
        <v>0</v>
      </c>
      <c r="BA51" s="155">
        <f t="shared" si="226"/>
        <v>0</v>
      </c>
      <c r="BB51" s="155">
        <f t="shared" si="226"/>
        <v>0</v>
      </c>
      <c r="BC51" s="155">
        <f t="shared" si="226"/>
        <v>0</v>
      </c>
      <c r="BD51" s="155">
        <f t="shared" si="226"/>
        <v>0</v>
      </c>
      <c r="BE51" s="155">
        <f t="shared" si="226"/>
        <v>0</v>
      </c>
      <c r="BF51" s="155">
        <f t="shared" si="226"/>
        <v>0</v>
      </c>
      <c r="BG51" s="155">
        <f t="shared" si="226"/>
        <v>0</v>
      </c>
      <c r="BH51" s="155">
        <f t="shared" ref="BH51:BW65" si="227">($G51=BH$2)*$H51</f>
        <v>0</v>
      </c>
      <c r="BI51" s="155">
        <f t="shared" si="227"/>
        <v>0</v>
      </c>
      <c r="BJ51" s="155">
        <f t="shared" si="227"/>
        <v>0</v>
      </c>
      <c r="BK51" s="155">
        <f t="shared" si="227"/>
        <v>0</v>
      </c>
      <c r="BL51" s="155">
        <f t="shared" si="227"/>
        <v>0</v>
      </c>
      <c r="BM51" s="155">
        <f t="shared" si="227"/>
        <v>0</v>
      </c>
      <c r="BN51" s="155">
        <f t="shared" si="227"/>
        <v>0</v>
      </c>
      <c r="BO51" s="155">
        <f t="shared" si="227"/>
        <v>0</v>
      </c>
      <c r="BP51" s="155">
        <f t="shared" si="227"/>
        <v>0</v>
      </c>
      <c r="BQ51" s="155">
        <f t="shared" si="227"/>
        <v>0</v>
      </c>
      <c r="BR51" s="155">
        <f t="shared" si="227"/>
        <v>0</v>
      </c>
      <c r="BS51" s="155">
        <f t="shared" si="227"/>
        <v>0</v>
      </c>
      <c r="BT51" s="155">
        <f t="shared" si="227"/>
        <v>0</v>
      </c>
      <c r="BU51" s="155">
        <f t="shared" si="227"/>
        <v>0</v>
      </c>
      <c r="BV51" s="155">
        <f t="shared" si="227"/>
        <v>0</v>
      </c>
      <c r="BW51" s="155">
        <f t="shared" si="227"/>
        <v>0</v>
      </c>
      <c r="BX51" s="155">
        <f t="shared" ref="BT51:CE65" si="228">($G51=BX$2)*$H51</f>
        <v>0</v>
      </c>
      <c r="BY51" s="155">
        <f t="shared" si="228"/>
        <v>0</v>
      </c>
      <c r="BZ51" s="155">
        <f t="shared" si="228"/>
        <v>0</v>
      </c>
      <c r="CA51" s="155">
        <f t="shared" si="228"/>
        <v>0</v>
      </c>
      <c r="CB51" s="155">
        <f t="shared" si="228"/>
        <v>0</v>
      </c>
      <c r="CC51" s="155">
        <f t="shared" si="228"/>
        <v>0</v>
      </c>
      <c r="CD51" s="155">
        <f t="shared" si="228"/>
        <v>0</v>
      </c>
      <c r="CE51" s="155">
        <f t="shared" si="228"/>
        <v>0</v>
      </c>
    </row>
    <row r="52" spans="1:83">
      <c r="A52" s="41">
        <f>ROW()</f>
        <v>52</v>
      </c>
      <c r="C52" s="62" t="s">
        <v>197</v>
      </c>
      <c r="F52" s="111"/>
      <c r="G52" s="111">
        <f>G51</f>
        <v>43830</v>
      </c>
      <c r="H52" s="282">
        <f>-'A&amp;R'!G40-'A&amp;R'!G41</f>
        <v>-15965500.000000002</v>
      </c>
      <c r="I52" s="155"/>
      <c r="J52" s="152">
        <f t="shared" ref="J52" si="229">SUM(K52:CE52)</f>
        <v>-15965500.000000002</v>
      </c>
      <c r="K52" s="155">
        <f>($G52=K$2)*$H52</f>
        <v>-15965500.000000002</v>
      </c>
      <c r="L52" s="155">
        <f t="shared" si="226"/>
        <v>0</v>
      </c>
      <c r="M52" s="155">
        <f t="shared" si="226"/>
        <v>0</v>
      </c>
      <c r="N52" s="155">
        <f t="shared" si="226"/>
        <v>0</v>
      </c>
      <c r="O52" s="155">
        <f t="shared" si="226"/>
        <v>0</v>
      </c>
      <c r="P52" s="155">
        <f t="shared" si="226"/>
        <v>0</v>
      </c>
      <c r="Q52" s="155">
        <f t="shared" si="226"/>
        <v>0</v>
      </c>
      <c r="R52" s="155">
        <f t="shared" si="226"/>
        <v>0</v>
      </c>
      <c r="S52" s="155">
        <f t="shared" si="226"/>
        <v>0</v>
      </c>
      <c r="T52" s="155">
        <f t="shared" si="226"/>
        <v>0</v>
      </c>
      <c r="U52" s="155">
        <f t="shared" si="226"/>
        <v>0</v>
      </c>
      <c r="V52" s="155">
        <f t="shared" si="226"/>
        <v>0</v>
      </c>
      <c r="W52" s="155">
        <f t="shared" si="226"/>
        <v>0</v>
      </c>
      <c r="X52" s="155">
        <f t="shared" si="226"/>
        <v>0</v>
      </c>
      <c r="Y52" s="155">
        <f t="shared" si="226"/>
        <v>0</v>
      </c>
      <c r="Z52" s="155">
        <f t="shared" si="226"/>
        <v>0</v>
      </c>
      <c r="AA52" s="155">
        <f t="shared" si="226"/>
        <v>0</v>
      </c>
      <c r="AB52" s="155">
        <f t="shared" si="226"/>
        <v>0</v>
      </c>
      <c r="AC52" s="155">
        <f t="shared" si="226"/>
        <v>0</v>
      </c>
      <c r="AD52" s="155">
        <f t="shared" si="226"/>
        <v>0</v>
      </c>
      <c r="AE52" s="155">
        <f t="shared" si="226"/>
        <v>0</v>
      </c>
      <c r="AF52" s="155">
        <f t="shared" si="226"/>
        <v>0</v>
      </c>
      <c r="AG52" s="155">
        <f t="shared" si="226"/>
        <v>0</v>
      </c>
      <c r="AH52" s="155">
        <f t="shared" si="226"/>
        <v>0</v>
      </c>
      <c r="AI52" s="155">
        <f t="shared" si="226"/>
        <v>0</v>
      </c>
      <c r="AJ52" s="155">
        <f t="shared" si="226"/>
        <v>0</v>
      </c>
      <c r="AK52" s="155">
        <f t="shared" si="226"/>
        <v>0</v>
      </c>
      <c r="AL52" s="155">
        <f t="shared" si="226"/>
        <v>0</v>
      </c>
      <c r="AM52" s="155">
        <f t="shared" si="226"/>
        <v>0</v>
      </c>
      <c r="AN52" s="155">
        <f t="shared" si="226"/>
        <v>0</v>
      </c>
      <c r="AO52" s="155">
        <f t="shared" si="226"/>
        <v>0</v>
      </c>
      <c r="AP52" s="155">
        <f t="shared" si="226"/>
        <v>0</v>
      </c>
      <c r="AQ52" s="155">
        <f t="shared" si="226"/>
        <v>0</v>
      </c>
      <c r="AR52" s="155">
        <f t="shared" si="226"/>
        <v>0</v>
      </c>
      <c r="AS52" s="155">
        <f t="shared" si="226"/>
        <v>0</v>
      </c>
      <c r="AT52" s="155">
        <f t="shared" si="226"/>
        <v>0</v>
      </c>
      <c r="AU52" s="155">
        <f t="shared" si="226"/>
        <v>0</v>
      </c>
      <c r="AV52" s="155">
        <f t="shared" si="226"/>
        <v>0</v>
      </c>
      <c r="AW52" s="155">
        <f t="shared" si="226"/>
        <v>0</v>
      </c>
      <c r="AX52" s="155">
        <f t="shared" si="226"/>
        <v>0</v>
      </c>
      <c r="AY52" s="155">
        <f t="shared" si="226"/>
        <v>0</v>
      </c>
      <c r="AZ52" s="155">
        <f t="shared" si="226"/>
        <v>0</v>
      </c>
      <c r="BA52" s="155">
        <f t="shared" si="226"/>
        <v>0</v>
      </c>
      <c r="BB52" s="155">
        <f t="shared" si="226"/>
        <v>0</v>
      </c>
      <c r="BC52" s="155">
        <f t="shared" si="226"/>
        <v>0</v>
      </c>
      <c r="BD52" s="155">
        <f t="shared" si="226"/>
        <v>0</v>
      </c>
      <c r="BE52" s="155">
        <f t="shared" si="226"/>
        <v>0</v>
      </c>
      <c r="BF52" s="155">
        <f t="shared" si="226"/>
        <v>0</v>
      </c>
      <c r="BG52" s="155">
        <f t="shared" si="226"/>
        <v>0</v>
      </c>
      <c r="BH52" s="155">
        <f t="shared" si="227"/>
        <v>0</v>
      </c>
      <c r="BI52" s="155">
        <f t="shared" si="227"/>
        <v>0</v>
      </c>
      <c r="BJ52" s="155">
        <f t="shared" si="227"/>
        <v>0</v>
      </c>
      <c r="BK52" s="155">
        <f t="shared" si="227"/>
        <v>0</v>
      </c>
      <c r="BL52" s="155">
        <f t="shared" si="227"/>
        <v>0</v>
      </c>
      <c r="BM52" s="155">
        <f t="shared" si="227"/>
        <v>0</v>
      </c>
      <c r="BN52" s="155">
        <f t="shared" si="227"/>
        <v>0</v>
      </c>
      <c r="BO52" s="155">
        <f t="shared" si="227"/>
        <v>0</v>
      </c>
      <c r="BP52" s="155">
        <f t="shared" si="227"/>
        <v>0</v>
      </c>
      <c r="BQ52" s="155">
        <f t="shared" si="227"/>
        <v>0</v>
      </c>
      <c r="BR52" s="155">
        <f t="shared" si="227"/>
        <v>0</v>
      </c>
      <c r="BS52" s="155">
        <f t="shared" si="227"/>
        <v>0</v>
      </c>
      <c r="BT52" s="155">
        <f t="shared" si="227"/>
        <v>0</v>
      </c>
      <c r="BU52" s="155">
        <f t="shared" si="227"/>
        <v>0</v>
      </c>
      <c r="BV52" s="155">
        <f t="shared" si="227"/>
        <v>0</v>
      </c>
      <c r="BW52" s="155">
        <f t="shared" si="227"/>
        <v>0</v>
      </c>
      <c r="BX52" s="155">
        <f t="shared" si="228"/>
        <v>0</v>
      </c>
      <c r="BY52" s="155">
        <f t="shared" si="228"/>
        <v>0</v>
      </c>
      <c r="BZ52" s="155">
        <f t="shared" si="228"/>
        <v>0</v>
      </c>
      <c r="CA52" s="155">
        <f t="shared" si="228"/>
        <v>0</v>
      </c>
      <c r="CB52" s="155">
        <f t="shared" si="228"/>
        <v>0</v>
      </c>
      <c r="CC52" s="155">
        <f t="shared" si="228"/>
        <v>0</v>
      </c>
      <c r="CD52" s="155">
        <f t="shared" si="228"/>
        <v>0</v>
      </c>
      <c r="CE52" s="155">
        <f t="shared" si="228"/>
        <v>0</v>
      </c>
    </row>
    <row r="53" spans="1:83">
      <c r="A53" s="41">
        <f>ROW()</f>
        <v>53</v>
      </c>
      <c r="C53" s="62" t="s">
        <v>198</v>
      </c>
      <c r="G53" s="111">
        <f>I4</f>
        <v>45657</v>
      </c>
      <c r="H53" s="282">
        <f>'A&amp;R'!K74</f>
        <v>216923349.38574055</v>
      </c>
      <c r="I53" s="155"/>
      <c r="J53" s="152">
        <f t="shared" si="206"/>
        <v>216923349.38574055</v>
      </c>
      <c r="K53" s="155">
        <f t="shared" ref="K53:Z65" si="230">($G53=K$2)*$H53</f>
        <v>0</v>
      </c>
      <c r="L53" s="155">
        <f t="shared" si="230"/>
        <v>0</v>
      </c>
      <c r="M53" s="155">
        <f t="shared" si="230"/>
        <v>0</v>
      </c>
      <c r="N53" s="155">
        <f t="shared" si="230"/>
        <v>0</v>
      </c>
      <c r="O53" s="155">
        <f t="shared" si="230"/>
        <v>0</v>
      </c>
      <c r="P53" s="155">
        <f t="shared" si="230"/>
        <v>0</v>
      </c>
      <c r="Q53" s="155">
        <f t="shared" si="230"/>
        <v>0</v>
      </c>
      <c r="R53" s="155">
        <f t="shared" si="230"/>
        <v>0</v>
      </c>
      <c r="S53" s="155">
        <f t="shared" si="230"/>
        <v>0</v>
      </c>
      <c r="T53" s="155">
        <f t="shared" si="230"/>
        <v>0</v>
      </c>
      <c r="U53" s="155">
        <f t="shared" si="230"/>
        <v>0</v>
      </c>
      <c r="V53" s="155">
        <f t="shared" si="230"/>
        <v>0</v>
      </c>
      <c r="W53" s="155">
        <f t="shared" si="230"/>
        <v>0</v>
      </c>
      <c r="X53" s="155">
        <f t="shared" si="230"/>
        <v>0</v>
      </c>
      <c r="Y53" s="155">
        <f t="shared" si="230"/>
        <v>0</v>
      </c>
      <c r="Z53" s="155">
        <f t="shared" si="230"/>
        <v>0</v>
      </c>
      <c r="AA53" s="155">
        <f t="shared" si="226"/>
        <v>0</v>
      </c>
      <c r="AB53" s="155">
        <f t="shared" si="226"/>
        <v>0</v>
      </c>
      <c r="AC53" s="155">
        <f t="shared" si="226"/>
        <v>0</v>
      </c>
      <c r="AD53" s="155">
        <f t="shared" si="226"/>
        <v>0</v>
      </c>
      <c r="AE53" s="155">
        <f t="shared" si="226"/>
        <v>0</v>
      </c>
      <c r="AF53" s="155">
        <f t="shared" si="226"/>
        <v>0</v>
      </c>
      <c r="AG53" s="155">
        <f t="shared" si="226"/>
        <v>0</v>
      </c>
      <c r="AH53" s="155">
        <f t="shared" si="226"/>
        <v>0</v>
      </c>
      <c r="AI53" s="155">
        <f t="shared" si="226"/>
        <v>0</v>
      </c>
      <c r="AJ53" s="155">
        <f t="shared" si="226"/>
        <v>0</v>
      </c>
      <c r="AK53" s="155">
        <f t="shared" si="226"/>
        <v>0</v>
      </c>
      <c r="AL53" s="155">
        <f t="shared" si="226"/>
        <v>0</v>
      </c>
      <c r="AM53" s="155">
        <f t="shared" si="226"/>
        <v>0</v>
      </c>
      <c r="AN53" s="155">
        <f t="shared" si="226"/>
        <v>0</v>
      </c>
      <c r="AO53" s="155">
        <f t="shared" si="226"/>
        <v>0</v>
      </c>
      <c r="AP53" s="155">
        <f t="shared" si="226"/>
        <v>0</v>
      </c>
      <c r="AQ53" s="155">
        <f t="shared" si="226"/>
        <v>0</v>
      </c>
      <c r="AR53" s="155">
        <f t="shared" si="226"/>
        <v>0</v>
      </c>
      <c r="AS53" s="155">
        <f t="shared" si="226"/>
        <v>0</v>
      </c>
      <c r="AT53" s="155">
        <f t="shared" si="226"/>
        <v>0</v>
      </c>
      <c r="AU53" s="155">
        <f t="shared" si="226"/>
        <v>0</v>
      </c>
      <c r="AV53" s="155">
        <f t="shared" si="226"/>
        <v>0</v>
      </c>
      <c r="AW53" s="155">
        <f t="shared" si="226"/>
        <v>0</v>
      </c>
      <c r="AX53" s="155">
        <f t="shared" si="226"/>
        <v>0</v>
      </c>
      <c r="AY53" s="155">
        <f t="shared" si="226"/>
        <v>0</v>
      </c>
      <c r="AZ53" s="155">
        <f t="shared" si="226"/>
        <v>0</v>
      </c>
      <c r="BA53" s="155">
        <f t="shared" si="226"/>
        <v>0</v>
      </c>
      <c r="BB53" s="155">
        <f t="shared" si="226"/>
        <v>0</v>
      </c>
      <c r="BC53" s="155">
        <f t="shared" si="226"/>
        <v>0</v>
      </c>
      <c r="BD53" s="155">
        <f t="shared" si="226"/>
        <v>0</v>
      </c>
      <c r="BE53" s="155">
        <f t="shared" si="226"/>
        <v>0</v>
      </c>
      <c r="BF53" s="155">
        <f t="shared" si="226"/>
        <v>0</v>
      </c>
      <c r="BG53" s="155">
        <f t="shared" si="226"/>
        <v>0</v>
      </c>
      <c r="BH53" s="155">
        <f t="shared" si="227"/>
        <v>0</v>
      </c>
      <c r="BI53" s="155">
        <f t="shared" si="227"/>
        <v>0</v>
      </c>
      <c r="BJ53" s="155">
        <f t="shared" si="227"/>
        <v>0</v>
      </c>
      <c r="BK53" s="155">
        <f t="shared" si="227"/>
        <v>0</v>
      </c>
      <c r="BL53" s="155">
        <f t="shared" si="227"/>
        <v>0</v>
      </c>
      <c r="BM53" s="155">
        <f t="shared" si="227"/>
        <v>0</v>
      </c>
      <c r="BN53" s="155">
        <f t="shared" si="227"/>
        <v>0</v>
      </c>
      <c r="BO53" s="155">
        <f t="shared" si="227"/>
        <v>0</v>
      </c>
      <c r="BP53" s="155">
        <f t="shared" si="227"/>
        <v>0</v>
      </c>
      <c r="BQ53" s="155">
        <f t="shared" si="227"/>
        <v>0</v>
      </c>
      <c r="BR53" s="155">
        <f t="shared" si="227"/>
        <v>0</v>
      </c>
      <c r="BS53" s="155">
        <f t="shared" si="227"/>
        <v>216923349.38574055</v>
      </c>
      <c r="BT53" s="155">
        <f t="shared" si="228"/>
        <v>0</v>
      </c>
      <c r="BU53" s="155">
        <f t="shared" si="228"/>
        <v>0</v>
      </c>
      <c r="BV53" s="155">
        <f t="shared" si="228"/>
        <v>0</v>
      </c>
      <c r="BW53" s="155">
        <f t="shared" si="228"/>
        <v>0</v>
      </c>
      <c r="BX53" s="155">
        <f t="shared" si="228"/>
        <v>0</v>
      </c>
      <c r="BY53" s="155">
        <f t="shared" si="228"/>
        <v>0</v>
      </c>
      <c r="BZ53" s="155">
        <f t="shared" si="228"/>
        <v>0</v>
      </c>
      <c r="CA53" s="155">
        <f t="shared" si="228"/>
        <v>0</v>
      </c>
      <c r="CB53" s="155">
        <f t="shared" si="228"/>
        <v>0</v>
      </c>
      <c r="CC53" s="155">
        <f t="shared" si="228"/>
        <v>0</v>
      </c>
      <c r="CD53" s="155">
        <f t="shared" si="228"/>
        <v>0</v>
      </c>
      <c r="CE53" s="155">
        <f t="shared" si="228"/>
        <v>0</v>
      </c>
    </row>
    <row r="54" spans="1:83">
      <c r="A54" s="41">
        <f>ROW()</f>
        <v>54</v>
      </c>
      <c r="C54" s="62" t="s">
        <v>199</v>
      </c>
      <c r="G54" s="111">
        <f>G53</f>
        <v>45657</v>
      </c>
      <c r="H54" s="282">
        <f>'A&amp;R'!L74</f>
        <v>-2169233.4938574056</v>
      </c>
      <c r="I54" s="155"/>
      <c r="J54" s="152">
        <f t="shared" ref="J54" si="231">SUM(K54:CE54)</f>
        <v>-2169233.4938574056</v>
      </c>
      <c r="K54" s="155">
        <f t="shared" si="230"/>
        <v>0</v>
      </c>
      <c r="L54" s="155">
        <f t="shared" si="230"/>
        <v>0</v>
      </c>
      <c r="M54" s="155">
        <f t="shared" si="230"/>
        <v>0</v>
      </c>
      <c r="N54" s="155">
        <f t="shared" si="230"/>
        <v>0</v>
      </c>
      <c r="O54" s="155">
        <f t="shared" si="230"/>
        <v>0</v>
      </c>
      <c r="P54" s="155">
        <f t="shared" si="230"/>
        <v>0</v>
      </c>
      <c r="Q54" s="155">
        <f t="shared" si="230"/>
        <v>0</v>
      </c>
      <c r="R54" s="155">
        <f t="shared" si="230"/>
        <v>0</v>
      </c>
      <c r="S54" s="155">
        <f t="shared" si="230"/>
        <v>0</v>
      </c>
      <c r="T54" s="155">
        <f t="shared" si="230"/>
        <v>0</v>
      </c>
      <c r="U54" s="155">
        <f t="shared" si="230"/>
        <v>0</v>
      </c>
      <c r="V54" s="155">
        <f t="shared" si="230"/>
        <v>0</v>
      </c>
      <c r="W54" s="155">
        <f t="shared" si="230"/>
        <v>0</v>
      </c>
      <c r="X54" s="155">
        <f t="shared" si="230"/>
        <v>0</v>
      </c>
      <c r="Y54" s="155">
        <f t="shared" si="230"/>
        <v>0</v>
      </c>
      <c r="Z54" s="155">
        <f t="shared" si="230"/>
        <v>0</v>
      </c>
      <c r="AA54" s="155">
        <f t="shared" si="226"/>
        <v>0</v>
      </c>
      <c r="AB54" s="155">
        <f t="shared" si="226"/>
        <v>0</v>
      </c>
      <c r="AC54" s="155">
        <f t="shared" si="226"/>
        <v>0</v>
      </c>
      <c r="AD54" s="155">
        <f t="shared" si="226"/>
        <v>0</v>
      </c>
      <c r="AE54" s="155">
        <f t="shared" si="226"/>
        <v>0</v>
      </c>
      <c r="AF54" s="155">
        <f t="shared" si="226"/>
        <v>0</v>
      </c>
      <c r="AG54" s="155">
        <f t="shared" si="226"/>
        <v>0</v>
      </c>
      <c r="AH54" s="155">
        <f t="shared" si="226"/>
        <v>0</v>
      </c>
      <c r="AI54" s="155">
        <f t="shared" si="226"/>
        <v>0</v>
      </c>
      <c r="AJ54" s="155">
        <f t="shared" si="226"/>
        <v>0</v>
      </c>
      <c r="AK54" s="155">
        <f t="shared" si="226"/>
        <v>0</v>
      </c>
      <c r="AL54" s="155">
        <f t="shared" si="226"/>
        <v>0</v>
      </c>
      <c r="AM54" s="155">
        <f t="shared" si="226"/>
        <v>0</v>
      </c>
      <c r="AN54" s="155">
        <f t="shared" si="226"/>
        <v>0</v>
      </c>
      <c r="AO54" s="155">
        <f t="shared" si="226"/>
        <v>0</v>
      </c>
      <c r="AP54" s="155">
        <f t="shared" ref="AP54:BG54" si="232">($G54=AP$2)*$H54</f>
        <v>0</v>
      </c>
      <c r="AQ54" s="155">
        <f t="shared" si="232"/>
        <v>0</v>
      </c>
      <c r="AR54" s="155">
        <f t="shared" si="232"/>
        <v>0</v>
      </c>
      <c r="AS54" s="155">
        <f t="shared" si="232"/>
        <v>0</v>
      </c>
      <c r="AT54" s="155">
        <f t="shared" si="232"/>
        <v>0</v>
      </c>
      <c r="AU54" s="155">
        <f t="shared" si="232"/>
        <v>0</v>
      </c>
      <c r="AV54" s="155">
        <f t="shared" si="232"/>
        <v>0</v>
      </c>
      <c r="AW54" s="155">
        <f t="shared" si="232"/>
        <v>0</v>
      </c>
      <c r="AX54" s="155">
        <f t="shared" si="232"/>
        <v>0</v>
      </c>
      <c r="AY54" s="155">
        <f t="shared" si="232"/>
        <v>0</v>
      </c>
      <c r="AZ54" s="155">
        <f t="shared" si="232"/>
        <v>0</v>
      </c>
      <c r="BA54" s="155">
        <f t="shared" si="232"/>
        <v>0</v>
      </c>
      <c r="BB54" s="155">
        <f t="shared" si="232"/>
        <v>0</v>
      </c>
      <c r="BC54" s="155">
        <f t="shared" si="232"/>
        <v>0</v>
      </c>
      <c r="BD54" s="155">
        <f t="shared" si="232"/>
        <v>0</v>
      </c>
      <c r="BE54" s="155">
        <f t="shared" si="232"/>
        <v>0</v>
      </c>
      <c r="BF54" s="155">
        <f t="shared" si="232"/>
        <v>0</v>
      </c>
      <c r="BG54" s="155">
        <f t="shared" si="232"/>
        <v>0</v>
      </c>
      <c r="BH54" s="155">
        <f t="shared" si="227"/>
        <v>0</v>
      </c>
      <c r="BI54" s="155">
        <f t="shared" si="227"/>
        <v>0</v>
      </c>
      <c r="BJ54" s="155">
        <f t="shared" si="227"/>
        <v>0</v>
      </c>
      <c r="BK54" s="155">
        <f t="shared" si="227"/>
        <v>0</v>
      </c>
      <c r="BL54" s="155">
        <f t="shared" si="227"/>
        <v>0</v>
      </c>
      <c r="BM54" s="155">
        <f t="shared" si="227"/>
        <v>0</v>
      </c>
      <c r="BN54" s="155">
        <f t="shared" si="227"/>
        <v>0</v>
      </c>
      <c r="BO54" s="155">
        <f t="shared" si="227"/>
        <v>0</v>
      </c>
      <c r="BP54" s="155">
        <f t="shared" si="227"/>
        <v>0</v>
      </c>
      <c r="BQ54" s="155">
        <f t="shared" si="227"/>
        <v>0</v>
      </c>
      <c r="BR54" s="155">
        <f t="shared" si="227"/>
        <v>0</v>
      </c>
      <c r="BS54" s="155">
        <f t="shared" si="227"/>
        <v>-2169233.4938574056</v>
      </c>
      <c r="BT54" s="155">
        <f t="shared" si="228"/>
        <v>0</v>
      </c>
      <c r="BU54" s="155">
        <f t="shared" si="228"/>
        <v>0</v>
      </c>
      <c r="BV54" s="155">
        <f t="shared" si="228"/>
        <v>0</v>
      </c>
      <c r="BW54" s="155">
        <f t="shared" si="228"/>
        <v>0</v>
      </c>
      <c r="BX54" s="155">
        <f t="shared" si="228"/>
        <v>0</v>
      </c>
      <c r="BY54" s="155">
        <f t="shared" si="228"/>
        <v>0</v>
      </c>
      <c r="BZ54" s="155">
        <f t="shared" si="228"/>
        <v>0</v>
      </c>
      <c r="CA54" s="155">
        <f t="shared" si="228"/>
        <v>0</v>
      </c>
      <c r="CB54" s="155">
        <f t="shared" si="228"/>
        <v>0</v>
      </c>
      <c r="CC54" s="155">
        <f t="shared" si="228"/>
        <v>0</v>
      </c>
      <c r="CD54" s="155">
        <f t="shared" si="228"/>
        <v>0</v>
      </c>
      <c r="CE54" s="155">
        <f t="shared" si="228"/>
        <v>0</v>
      </c>
    </row>
    <row r="55" spans="1:83">
      <c r="A55" s="41">
        <f>ROW()</f>
        <v>55</v>
      </c>
      <c r="C55" s="62" t="s">
        <v>184</v>
      </c>
      <c r="D55" s="155">
        <f>SUM(J72:J74)</f>
        <v>42347148.971311137</v>
      </c>
      <c r="E55" s="155">
        <f>-J45</f>
        <v>-42347148.971311063</v>
      </c>
      <c r="F55" s="282">
        <f>'A&amp;R'!G40</f>
        <v>0</v>
      </c>
      <c r="G55" s="111">
        <f>G53</f>
        <v>45657</v>
      </c>
      <c r="H55" s="44">
        <f>SUM(D55:F55)</f>
        <v>7.4505805969238281E-8</v>
      </c>
      <c r="I55" s="155"/>
      <c r="J55" s="152">
        <f t="shared" si="206"/>
        <v>7.4505805969238281E-8</v>
      </c>
      <c r="K55" s="155">
        <f t="shared" si="230"/>
        <v>0</v>
      </c>
      <c r="L55" s="155">
        <f t="shared" si="230"/>
        <v>0</v>
      </c>
      <c r="M55" s="155">
        <f t="shared" si="230"/>
        <v>0</v>
      </c>
      <c r="N55" s="155">
        <f t="shared" si="230"/>
        <v>0</v>
      </c>
      <c r="O55" s="155">
        <f t="shared" si="230"/>
        <v>0</v>
      </c>
      <c r="P55" s="155">
        <f t="shared" si="230"/>
        <v>0</v>
      </c>
      <c r="Q55" s="155">
        <f t="shared" si="230"/>
        <v>0</v>
      </c>
      <c r="R55" s="155">
        <f t="shared" si="230"/>
        <v>0</v>
      </c>
      <c r="S55" s="155">
        <f t="shared" si="230"/>
        <v>0</v>
      </c>
      <c r="T55" s="155">
        <f t="shared" si="230"/>
        <v>0</v>
      </c>
      <c r="U55" s="155">
        <f t="shared" si="230"/>
        <v>0</v>
      </c>
      <c r="V55" s="155">
        <f t="shared" si="230"/>
        <v>0</v>
      </c>
      <c r="W55" s="155">
        <f t="shared" si="230"/>
        <v>0</v>
      </c>
      <c r="X55" s="155">
        <f t="shared" si="230"/>
        <v>0</v>
      </c>
      <c r="Y55" s="155">
        <f t="shared" si="230"/>
        <v>0</v>
      </c>
      <c r="Z55" s="155">
        <f t="shared" si="230"/>
        <v>0</v>
      </c>
      <c r="AA55" s="155">
        <f t="shared" si="226"/>
        <v>0</v>
      </c>
      <c r="AB55" s="155">
        <f t="shared" si="226"/>
        <v>0</v>
      </c>
      <c r="AC55" s="155">
        <f t="shared" si="226"/>
        <v>0</v>
      </c>
      <c r="AD55" s="155">
        <f t="shared" si="226"/>
        <v>0</v>
      </c>
      <c r="AE55" s="155">
        <f t="shared" si="226"/>
        <v>0</v>
      </c>
      <c r="AF55" s="155">
        <f t="shared" si="226"/>
        <v>0</v>
      </c>
      <c r="AG55" s="155">
        <f t="shared" si="226"/>
        <v>0</v>
      </c>
      <c r="AH55" s="155">
        <f t="shared" si="226"/>
        <v>0</v>
      </c>
      <c r="AI55" s="155">
        <f t="shared" si="226"/>
        <v>0</v>
      </c>
      <c r="AJ55" s="155">
        <f t="shared" si="226"/>
        <v>0</v>
      </c>
      <c r="AK55" s="155">
        <f t="shared" si="226"/>
        <v>0</v>
      </c>
      <c r="AL55" s="155">
        <f t="shared" si="226"/>
        <v>0</v>
      </c>
      <c r="AM55" s="155">
        <f t="shared" si="226"/>
        <v>0</v>
      </c>
      <c r="AN55" s="155">
        <f t="shared" si="226"/>
        <v>0</v>
      </c>
      <c r="AO55" s="155">
        <f t="shared" si="226"/>
        <v>0</v>
      </c>
      <c r="AP55" s="155">
        <f t="shared" si="226"/>
        <v>0</v>
      </c>
      <c r="AQ55" s="155">
        <f t="shared" si="226"/>
        <v>0</v>
      </c>
      <c r="AR55" s="155">
        <f t="shared" si="226"/>
        <v>0</v>
      </c>
      <c r="AS55" s="155">
        <f t="shared" si="226"/>
        <v>0</v>
      </c>
      <c r="AT55" s="155">
        <f t="shared" si="226"/>
        <v>0</v>
      </c>
      <c r="AU55" s="155">
        <f t="shared" si="226"/>
        <v>0</v>
      </c>
      <c r="AV55" s="155">
        <f t="shared" si="226"/>
        <v>0</v>
      </c>
      <c r="AW55" s="155">
        <f t="shared" si="226"/>
        <v>0</v>
      </c>
      <c r="AX55" s="155">
        <f t="shared" si="226"/>
        <v>0</v>
      </c>
      <c r="AY55" s="155">
        <f t="shared" si="226"/>
        <v>0</v>
      </c>
      <c r="AZ55" s="155">
        <f t="shared" si="226"/>
        <v>0</v>
      </c>
      <c r="BA55" s="155">
        <f t="shared" si="226"/>
        <v>0</v>
      </c>
      <c r="BB55" s="155">
        <f t="shared" si="226"/>
        <v>0</v>
      </c>
      <c r="BC55" s="155">
        <f t="shared" si="226"/>
        <v>0</v>
      </c>
      <c r="BD55" s="155">
        <f t="shared" si="226"/>
        <v>0</v>
      </c>
      <c r="BE55" s="155">
        <f t="shared" si="226"/>
        <v>0</v>
      </c>
      <c r="BF55" s="155">
        <f t="shared" si="226"/>
        <v>0</v>
      </c>
      <c r="BG55" s="155">
        <f t="shared" si="226"/>
        <v>0</v>
      </c>
      <c r="BH55" s="155">
        <f t="shared" si="227"/>
        <v>0</v>
      </c>
      <c r="BI55" s="155">
        <f t="shared" si="227"/>
        <v>0</v>
      </c>
      <c r="BJ55" s="155">
        <f t="shared" si="227"/>
        <v>0</v>
      </c>
      <c r="BK55" s="155">
        <f t="shared" si="227"/>
        <v>0</v>
      </c>
      <c r="BL55" s="155">
        <f t="shared" si="227"/>
        <v>0</v>
      </c>
      <c r="BM55" s="155">
        <f t="shared" si="227"/>
        <v>0</v>
      </c>
      <c r="BN55" s="155">
        <f t="shared" si="227"/>
        <v>0</v>
      </c>
      <c r="BO55" s="155">
        <f t="shared" si="227"/>
        <v>0</v>
      </c>
      <c r="BP55" s="155">
        <f t="shared" si="227"/>
        <v>0</v>
      </c>
      <c r="BQ55" s="155">
        <f t="shared" si="227"/>
        <v>0</v>
      </c>
      <c r="BR55" s="155">
        <f t="shared" si="227"/>
        <v>0</v>
      </c>
      <c r="BS55" s="155">
        <f t="shared" si="227"/>
        <v>7.4505805969238281E-8</v>
      </c>
      <c r="BT55" s="155">
        <f t="shared" si="228"/>
        <v>0</v>
      </c>
      <c r="BU55" s="155">
        <f t="shared" si="228"/>
        <v>0</v>
      </c>
      <c r="BV55" s="155">
        <f t="shared" si="228"/>
        <v>0</v>
      </c>
      <c r="BW55" s="155">
        <f t="shared" si="228"/>
        <v>0</v>
      </c>
      <c r="BX55" s="155">
        <f t="shared" si="228"/>
        <v>0</v>
      </c>
      <c r="BY55" s="155">
        <f t="shared" si="228"/>
        <v>0</v>
      </c>
      <c r="BZ55" s="155">
        <f t="shared" si="228"/>
        <v>0</v>
      </c>
      <c r="CA55" s="155">
        <f t="shared" si="228"/>
        <v>0</v>
      </c>
      <c r="CB55" s="155">
        <f t="shared" si="228"/>
        <v>0</v>
      </c>
      <c r="CC55" s="155">
        <f t="shared" si="228"/>
        <v>0</v>
      </c>
      <c r="CD55" s="155">
        <f t="shared" si="228"/>
        <v>0</v>
      </c>
      <c r="CE55" s="155">
        <f t="shared" si="228"/>
        <v>0</v>
      </c>
    </row>
    <row r="56" spans="1:83">
      <c r="A56" s="41">
        <f>ROW()</f>
        <v>56</v>
      </c>
      <c r="C56" s="108" t="s">
        <v>56</v>
      </c>
      <c r="D56" s="108"/>
      <c r="E56" s="108"/>
      <c r="F56" s="108"/>
      <c r="G56" s="108"/>
      <c r="H56" s="159"/>
      <c r="I56" s="159"/>
      <c r="J56" s="151">
        <f t="shared" si="206"/>
        <v>-49512474.649198353</v>
      </c>
      <c r="K56" s="151">
        <f>SUM(K57:K65)</f>
        <v>200965500</v>
      </c>
      <c r="L56" s="151">
        <f t="shared" ref="L56:BG56" si="233">SUM(L57:L65)</f>
        <v>0</v>
      </c>
      <c r="M56" s="151">
        <f t="shared" si="233"/>
        <v>0</v>
      </c>
      <c r="N56" s="151">
        <f t="shared" si="233"/>
        <v>0</v>
      </c>
      <c r="O56" s="151">
        <f t="shared" si="233"/>
        <v>0</v>
      </c>
      <c r="P56" s="151">
        <f t="shared" si="233"/>
        <v>0</v>
      </c>
      <c r="Q56" s="151">
        <f t="shared" si="233"/>
        <v>-3449893.4249749989</v>
      </c>
      <c r="R56" s="151">
        <f t="shared" si="233"/>
        <v>0</v>
      </c>
      <c r="S56" s="151">
        <f t="shared" si="233"/>
        <v>0</v>
      </c>
      <c r="T56" s="151">
        <f t="shared" si="233"/>
        <v>0</v>
      </c>
      <c r="U56" s="151">
        <f t="shared" si="233"/>
        <v>0</v>
      </c>
      <c r="V56" s="151">
        <f t="shared" si="233"/>
        <v>0</v>
      </c>
      <c r="W56" s="151">
        <f t="shared" si="233"/>
        <v>-3449893.4249749989</v>
      </c>
      <c r="X56" s="151">
        <f t="shared" si="233"/>
        <v>0</v>
      </c>
      <c r="Y56" s="151">
        <f t="shared" si="233"/>
        <v>0</v>
      </c>
      <c r="Z56" s="151">
        <f t="shared" si="233"/>
        <v>0</v>
      </c>
      <c r="AA56" s="151">
        <f t="shared" si="233"/>
        <v>0</v>
      </c>
      <c r="AB56" s="151">
        <f t="shared" si="233"/>
        <v>0</v>
      </c>
      <c r="AC56" s="151">
        <f t="shared" si="233"/>
        <v>-3510227.8263496244</v>
      </c>
      <c r="AD56" s="151">
        <f t="shared" si="233"/>
        <v>0</v>
      </c>
      <c r="AE56" s="151">
        <f t="shared" si="233"/>
        <v>0</v>
      </c>
      <c r="AF56" s="151">
        <f t="shared" si="233"/>
        <v>0</v>
      </c>
      <c r="AG56" s="151">
        <f t="shared" si="233"/>
        <v>0</v>
      </c>
      <c r="AH56" s="151">
        <f t="shared" si="233"/>
        <v>0</v>
      </c>
      <c r="AI56" s="151">
        <f t="shared" si="233"/>
        <v>-3510227.8263496244</v>
      </c>
      <c r="AJ56" s="151">
        <f t="shared" si="233"/>
        <v>0</v>
      </c>
      <c r="AK56" s="151">
        <f t="shared" si="233"/>
        <v>0</v>
      </c>
      <c r="AL56" s="151">
        <f t="shared" si="233"/>
        <v>0</v>
      </c>
      <c r="AM56" s="151">
        <f t="shared" si="233"/>
        <v>0</v>
      </c>
      <c r="AN56" s="151">
        <f t="shared" si="233"/>
        <v>0</v>
      </c>
      <c r="AO56" s="151">
        <f t="shared" si="233"/>
        <v>-3571467.2437448674</v>
      </c>
      <c r="AP56" s="151">
        <f t="shared" si="233"/>
        <v>0</v>
      </c>
      <c r="AQ56" s="151">
        <f t="shared" si="233"/>
        <v>0</v>
      </c>
      <c r="AR56" s="151">
        <f t="shared" si="233"/>
        <v>0</v>
      </c>
      <c r="AS56" s="151">
        <f t="shared" si="233"/>
        <v>0</v>
      </c>
      <c r="AT56" s="151">
        <f t="shared" si="233"/>
        <v>0</v>
      </c>
      <c r="AU56" s="151">
        <f t="shared" si="233"/>
        <v>-3571467.2437448674</v>
      </c>
      <c r="AV56" s="151">
        <f t="shared" si="233"/>
        <v>0</v>
      </c>
      <c r="AW56" s="151">
        <f t="shared" si="233"/>
        <v>0</v>
      </c>
      <c r="AX56" s="151">
        <f t="shared" si="233"/>
        <v>0</v>
      </c>
      <c r="AY56" s="151">
        <f t="shared" si="233"/>
        <v>0</v>
      </c>
      <c r="AZ56" s="151">
        <f t="shared" si="233"/>
        <v>0</v>
      </c>
      <c r="BA56" s="151">
        <f t="shared" si="233"/>
        <v>-3633625.2524010395</v>
      </c>
      <c r="BB56" s="151">
        <f t="shared" si="233"/>
        <v>0</v>
      </c>
      <c r="BC56" s="151">
        <f t="shared" si="233"/>
        <v>0</v>
      </c>
      <c r="BD56" s="151">
        <f t="shared" si="233"/>
        <v>0</v>
      </c>
      <c r="BE56" s="151">
        <f t="shared" si="233"/>
        <v>0</v>
      </c>
      <c r="BF56" s="151">
        <f t="shared" si="233"/>
        <v>0</v>
      </c>
      <c r="BG56" s="151">
        <f t="shared" si="233"/>
        <v>-3633625.2524010395</v>
      </c>
      <c r="BH56" s="151">
        <f t="shared" ref="BH56:BS56" si="234">SUM(BH57:BH65)</f>
        <v>0</v>
      </c>
      <c r="BI56" s="151">
        <f t="shared" si="234"/>
        <v>0</v>
      </c>
      <c r="BJ56" s="151">
        <f t="shared" si="234"/>
        <v>0</v>
      </c>
      <c r="BK56" s="151">
        <f t="shared" si="234"/>
        <v>0</v>
      </c>
      <c r="BL56" s="151">
        <f t="shared" si="234"/>
        <v>0</v>
      </c>
      <c r="BM56" s="151">
        <f t="shared" si="234"/>
        <v>-3696715.6311870548</v>
      </c>
      <c r="BN56" s="151">
        <f t="shared" si="234"/>
        <v>0</v>
      </c>
      <c r="BO56" s="151">
        <f t="shared" si="234"/>
        <v>0</v>
      </c>
      <c r="BP56" s="151">
        <f t="shared" si="234"/>
        <v>0</v>
      </c>
      <c r="BQ56" s="151">
        <f t="shared" si="234"/>
        <v>0</v>
      </c>
      <c r="BR56" s="151">
        <f t="shared" si="234"/>
        <v>0</v>
      </c>
      <c r="BS56" s="151">
        <f t="shared" si="234"/>
        <v>-218450831.52307019</v>
      </c>
      <c r="BT56" s="151">
        <f t="shared" ref="BT56:CE56" si="235">SUM(BT57:BT65)</f>
        <v>0</v>
      </c>
      <c r="BU56" s="151">
        <f t="shared" si="235"/>
        <v>0</v>
      </c>
      <c r="BV56" s="151">
        <f t="shared" si="235"/>
        <v>0</v>
      </c>
      <c r="BW56" s="151">
        <f t="shared" si="235"/>
        <v>0</v>
      </c>
      <c r="BX56" s="151">
        <f t="shared" si="235"/>
        <v>0</v>
      </c>
      <c r="BY56" s="151">
        <f t="shared" si="235"/>
        <v>0</v>
      </c>
      <c r="BZ56" s="151">
        <f t="shared" si="235"/>
        <v>0</v>
      </c>
      <c r="CA56" s="151">
        <f t="shared" si="235"/>
        <v>0</v>
      </c>
      <c r="CB56" s="151">
        <f t="shared" si="235"/>
        <v>0</v>
      </c>
      <c r="CC56" s="151">
        <f t="shared" si="235"/>
        <v>0</v>
      </c>
      <c r="CD56" s="151">
        <f t="shared" si="235"/>
        <v>0</v>
      </c>
      <c r="CE56" s="151">
        <f t="shared" si="235"/>
        <v>0</v>
      </c>
    </row>
    <row r="57" spans="1:83">
      <c r="A57" s="41">
        <f>ROW()</f>
        <v>57</v>
      </c>
      <c r="C57" s="62" t="s">
        <v>263</v>
      </c>
      <c r="G57" s="111">
        <f>I3</f>
        <v>43830</v>
      </c>
      <c r="H57" s="282">
        <f>'A&amp;R'!G52</f>
        <v>111000000</v>
      </c>
      <c r="I57" s="155"/>
      <c r="J57" s="155">
        <f t="shared" si="206"/>
        <v>111000000</v>
      </c>
      <c r="K57" s="155">
        <f t="shared" si="230"/>
        <v>111000000</v>
      </c>
      <c r="L57" s="155">
        <f t="shared" si="230"/>
        <v>0</v>
      </c>
      <c r="M57" s="155">
        <f t="shared" si="230"/>
        <v>0</v>
      </c>
      <c r="N57" s="155">
        <f t="shared" si="230"/>
        <v>0</v>
      </c>
      <c r="O57" s="155">
        <f t="shared" si="230"/>
        <v>0</v>
      </c>
      <c r="P57" s="155">
        <f t="shared" si="230"/>
        <v>0</v>
      </c>
      <c r="Q57" s="155">
        <f t="shared" si="230"/>
        <v>0</v>
      </c>
      <c r="R57" s="155">
        <f t="shared" si="230"/>
        <v>0</v>
      </c>
      <c r="S57" s="155">
        <f t="shared" si="230"/>
        <v>0</v>
      </c>
      <c r="T57" s="155">
        <f t="shared" si="230"/>
        <v>0</v>
      </c>
      <c r="U57" s="155">
        <f t="shared" si="230"/>
        <v>0</v>
      </c>
      <c r="V57" s="155">
        <f t="shared" si="230"/>
        <v>0</v>
      </c>
      <c r="W57" s="155">
        <f t="shared" si="230"/>
        <v>0</v>
      </c>
      <c r="X57" s="155">
        <f t="shared" si="230"/>
        <v>0</v>
      </c>
      <c r="Y57" s="155">
        <f t="shared" si="230"/>
        <v>0</v>
      </c>
      <c r="Z57" s="155">
        <f t="shared" si="230"/>
        <v>0</v>
      </c>
      <c r="AA57" s="155">
        <f t="shared" si="226"/>
        <v>0</v>
      </c>
      <c r="AB57" s="155">
        <f t="shared" si="226"/>
        <v>0</v>
      </c>
      <c r="AC57" s="155">
        <f t="shared" si="226"/>
        <v>0</v>
      </c>
      <c r="AD57" s="155">
        <f t="shared" si="226"/>
        <v>0</v>
      </c>
      <c r="AE57" s="155">
        <f t="shared" si="226"/>
        <v>0</v>
      </c>
      <c r="AF57" s="155">
        <f t="shared" si="226"/>
        <v>0</v>
      </c>
      <c r="AG57" s="155">
        <f t="shared" si="226"/>
        <v>0</v>
      </c>
      <c r="AH57" s="155">
        <f t="shared" si="226"/>
        <v>0</v>
      </c>
      <c r="AI57" s="155">
        <f t="shared" si="226"/>
        <v>0</v>
      </c>
      <c r="AJ57" s="155">
        <f t="shared" si="226"/>
        <v>0</v>
      </c>
      <c r="AK57" s="155">
        <f t="shared" si="226"/>
        <v>0</v>
      </c>
      <c r="AL57" s="155">
        <f t="shared" si="226"/>
        <v>0</v>
      </c>
      <c r="AM57" s="155">
        <f t="shared" si="226"/>
        <v>0</v>
      </c>
      <c r="AN57" s="155">
        <f t="shared" si="226"/>
        <v>0</v>
      </c>
      <c r="AO57" s="155">
        <f t="shared" si="226"/>
        <v>0</v>
      </c>
      <c r="AP57" s="155">
        <f t="shared" si="226"/>
        <v>0</v>
      </c>
      <c r="AQ57" s="155">
        <f t="shared" si="226"/>
        <v>0</v>
      </c>
      <c r="AR57" s="155">
        <f t="shared" si="226"/>
        <v>0</v>
      </c>
      <c r="AS57" s="155">
        <f t="shared" si="226"/>
        <v>0</v>
      </c>
      <c r="AT57" s="155">
        <f t="shared" si="226"/>
        <v>0</v>
      </c>
      <c r="AU57" s="155">
        <f t="shared" si="226"/>
        <v>0</v>
      </c>
      <c r="AV57" s="155">
        <f t="shared" si="226"/>
        <v>0</v>
      </c>
      <c r="AW57" s="155">
        <f t="shared" si="226"/>
        <v>0</v>
      </c>
      <c r="AX57" s="155">
        <f t="shared" si="226"/>
        <v>0</v>
      </c>
      <c r="AY57" s="155">
        <f t="shared" si="226"/>
        <v>0</v>
      </c>
      <c r="AZ57" s="155">
        <f t="shared" si="226"/>
        <v>0</v>
      </c>
      <c r="BA57" s="155">
        <f t="shared" si="226"/>
        <v>0</v>
      </c>
      <c r="BB57" s="155">
        <f t="shared" si="226"/>
        <v>0</v>
      </c>
      <c r="BC57" s="155">
        <f t="shared" si="226"/>
        <v>0</v>
      </c>
      <c r="BD57" s="155">
        <f t="shared" si="226"/>
        <v>0</v>
      </c>
      <c r="BE57" s="155">
        <f t="shared" si="226"/>
        <v>0</v>
      </c>
      <c r="BF57" s="155">
        <f t="shared" si="226"/>
        <v>0</v>
      </c>
      <c r="BG57" s="155">
        <f t="shared" si="226"/>
        <v>0</v>
      </c>
      <c r="BH57" s="155">
        <f t="shared" si="227"/>
        <v>0</v>
      </c>
      <c r="BI57" s="155">
        <f t="shared" si="227"/>
        <v>0</v>
      </c>
      <c r="BJ57" s="155">
        <f t="shared" si="227"/>
        <v>0</v>
      </c>
      <c r="BK57" s="155">
        <f t="shared" si="227"/>
        <v>0</v>
      </c>
      <c r="BL57" s="155">
        <f t="shared" si="227"/>
        <v>0</v>
      </c>
      <c r="BM57" s="155">
        <f t="shared" si="227"/>
        <v>0</v>
      </c>
      <c r="BN57" s="155">
        <f t="shared" si="227"/>
        <v>0</v>
      </c>
      <c r="BO57" s="155">
        <f t="shared" si="227"/>
        <v>0</v>
      </c>
      <c r="BP57" s="155">
        <f t="shared" si="227"/>
        <v>0</v>
      </c>
      <c r="BQ57" s="155">
        <f t="shared" si="227"/>
        <v>0</v>
      </c>
      <c r="BR57" s="155">
        <f t="shared" si="227"/>
        <v>0</v>
      </c>
      <c r="BS57" s="155">
        <f t="shared" si="227"/>
        <v>0</v>
      </c>
      <c r="BT57" s="155">
        <f t="shared" si="228"/>
        <v>0</v>
      </c>
      <c r="BU57" s="155">
        <f t="shared" si="228"/>
        <v>0</v>
      </c>
      <c r="BV57" s="155">
        <f t="shared" si="228"/>
        <v>0</v>
      </c>
      <c r="BW57" s="155">
        <f t="shared" si="228"/>
        <v>0</v>
      </c>
      <c r="BX57" s="155">
        <f t="shared" si="228"/>
        <v>0</v>
      </c>
      <c r="BY57" s="155">
        <f t="shared" si="228"/>
        <v>0</v>
      </c>
      <c r="BZ57" s="155">
        <f t="shared" si="228"/>
        <v>0</v>
      </c>
      <c r="CA57" s="155">
        <f t="shared" si="228"/>
        <v>0</v>
      </c>
      <c r="CB57" s="155">
        <f t="shared" si="228"/>
        <v>0</v>
      </c>
      <c r="CC57" s="155">
        <f t="shared" si="228"/>
        <v>0</v>
      </c>
      <c r="CD57" s="155">
        <f t="shared" si="228"/>
        <v>0</v>
      </c>
      <c r="CE57" s="155">
        <f t="shared" si="228"/>
        <v>0</v>
      </c>
    </row>
    <row r="58" spans="1:83">
      <c r="A58" s="41">
        <f>ROW()</f>
        <v>58</v>
      </c>
      <c r="C58" s="62" t="s">
        <v>264</v>
      </c>
      <c r="G58" s="111">
        <f>I4</f>
        <v>45657</v>
      </c>
      <c r="H58" s="155">
        <f>-H57</f>
        <v>-111000000</v>
      </c>
      <c r="I58" s="155"/>
      <c r="J58" s="155">
        <f t="shared" si="206"/>
        <v>-111000000</v>
      </c>
      <c r="K58" s="155">
        <f t="shared" si="230"/>
        <v>0</v>
      </c>
      <c r="L58" s="155">
        <f t="shared" si="230"/>
        <v>0</v>
      </c>
      <c r="M58" s="155">
        <f t="shared" si="230"/>
        <v>0</v>
      </c>
      <c r="N58" s="155">
        <f t="shared" si="230"/>
        <v>0</v>
      </c>
      <c r="O58" s="155">
        <f t="shared" si="230"/>
        <v>0</v>
      </c>
      <c r="P58" s="155">
        <f t="shared" si="230"/>
        <v>0</v>
      </c>
      <c r="Q58" s="155">
        <f t="shared" si="230"/>
        <v>0</v>
      </c>
      <c r="R58" s="155">
        <f t="shared" si="230"/>
        <v>0</v>
      </c>
      <c r="S58" s="155">
        <f t="shared" si="230"/>
        <v>0</v>
      </c>
      <c r="T58" s="155">
        <f t="shared" si="230"/>
        <v>0</v>
      </c>
      <c r="U58" s="155">
        <f t="shared" si="230"/>
        <v>0</v>
      </c>
      <c r="V58" s="155">
        <f t="shared" si="230"/>
        <v>0</v>
      </c>
      <c r="W58" s="155">
        <f t="shared" si="230"/>
        <v>0</v>
      </c>
      <c r="X58" s="155">
        <f t="shared" si="230"/>
        <v>0</v>
      </c>
      <c r="Y58" s="155">
        <f t="shared" si="230"/>
        <v>0</v>
      </c>
      <c r="Z58" s="155">
        <f t="shared" si="230"/>
        <v>0</v>
      </c>
      <c r="AA58" s="155">
        <f t="shared" si="226"/>
        <v>0</v>
      </c>
      <c r="AB58" s="155">
        <f t="shared" si="226"/>
        <v>0</v>
      </c>
      <c r="AC58" s="155">
        <f t="shared" si="226"/>
        <v>0</v>
      </c>
      <c r="AD58" s="155">
        <f t="shared" si="226"/>
        <v>0</v>
      </c>
      <c r="AE58" s="155">
        <f t="shared" si="226"/>
        <v>0</v>
      </c>
      <c r="AF58" s="155">
        <f t="shared" si="226"/>
        <v>0</v>
      </c>
      <c r="AG58" s="155">
        <f t="shared" si="226"/>
        <v>0</v>
      </c>
      <c r="AH58" s="155">
        <f t="shared" si="226"/>
        <v>0</v>
      </c>
      <c r="AI58" s="155">
        <f t="shared" si="226"/>
        <v>0</v>
      </c>
      <c r="AJ58" s="155">
        <f t="shared" si="226"/>
        <v>0</v>
      </c>
      <c r="AK58" s="155">
        <f t="shared" si="226"/>
        <v>0</v>
      </c>
      <c r="AL58" s="155">
        <f t="shared" si="226"/>
        <v>0</v>
      </c>
      <c r="AM58" s="155">
        <f t="shared" si="226"/>
        <v>0</v>
      </c>
      <c r="AN58" s="155">
        <f t="shared" si="226"/>
        <v>0</v>
      </c>
      <c r="AO58" s="155">
        <f t="shared" si="226"/>
        <v>0</v>
      </c>
      <c r="AP58" s="155">
        <f t="shared" si="226"/>
        <v>0</v>
      </c>
      <c r="AQ58" s="155">
        <f t="shared" si="226"/>
        <v>0</v>
      </c>
      <c r="AR58" s="155">
        <f t="shared" si="226"/>
        <v>0</v>
      </c>
      <c r="AS58" s="155">
        <f t="shared" si="226"/>
        <v>0</v>
      </c>
      <c r="AT58" s="155">
        <f t="shared" si="226"/>
        <v>0</v>
      </c>
      <c r="AU58" s="155">
        <f t="shared" si="226"/>
        <v>0</v>
      </c>
      <c r="AV58" s="155">
        <f t="shared" si="226"/>
        <v>0</v>
      </c>
      <c r="AW58" s="155">
        <f t="shared" si="226"/>
        <v>0</v>
      </c>
      <c r="AX58" s="155">
        <f t="shared" si="226"/>
        <v>0</v>
      </c>
      <c r="AY58" s="155">
        <f t="shared" si="226"/>
        <v>0</v>
      </c>
      <c r="AZ58" s="155">
        <f t="shared" si="226"/>
        <v>0</v>
      </c>
      <c r="BA58" s="155">
        <f t="shared" si="226"/>
        <v>0</v>
      </c>
      <c r="BB58" s="155">
        <f t="shared" si="226"/>
        <v>0</v>
      </c>
      <c r="BC58" s="155">
        <f t="shared" si="226"/>
        <v>0</v>
      </c>
      <c r="BD58" s="155">
        <f t="shared" si="226"/>
        <v>0</v>
      </c>
      <c r="BE58" s="155">
        <f t="shared" si="226"/>
        <v>0</v>
      </c>
      <c r="BF58" s="155">
        <f t="shared" si="226"/>
        <v>0</v>
      </c>
      <c r="BG58" s="155">
        <f t="shared" si="226"/>
        <v>0</v>
      </c>
      <c r="BH58" s="155">
        <f t="shared" si="227"/>
        <v>0</v>
      </c>
      <c r="BI58" s="155">
        <f t="shared" si="227"/>
        <v>0</v>
      </c>
      <c r="BJ58" s="155">
        <f t="shared" si="227"/>
        <v>0</v>
      </c>
      <c r="BK58" s="155">
        <f t="shared" si="227"/>
        <v>0</v>
      </c>
      <c r="BL58" s="155">
        <f t="shared" si="227"/>
        <v>0</v>
      </c>
      <c r="BM58" s="155">
        <f t="shared" si="227"/>
        <v>0</v>
      </c>
      <c r="BN58" s="155">
        <f t="shared" si="227"/>
        <v>0</v>
      </c>
      <c r="BO58" s="155">
        <f t="shared" si="227"/>
        <v>0</v>
      </c>
      <c r="BP58" s="155">
        <f t="shared" si="227"/>
        <v>0</v>
      </c>
      <c r="BQ58" s="155">
        <f t="shared" si="227"/>
        <v>0</v>
      </c>
      <c r="BR58" s="155">
        <f t="shared" si="227"/>
        <v>0</v>
      </c>
      <c r="BS58" s="155">
        <f t="shared" si="227"/>
        <v>-111000000</v>
      </c>
      <c r="BT58" s="155">
        <f t="shared" si="228"/>
        <v>0</v>
      </c>
      <c r="BU58" s="155">
        <f t="shared" si="228"/>
        <v>0</v>
      </c>
      <c r="BV58" s="155">
        <f t="shared" si="228"/>
        <v>0</v>
      </c>
      <c r="BW58" s="155">
        <f t="shared" si="228"/>
        <v>0</v>
      </c>
      <c r="BX58" s="155">
        <f t="shared" si="228"/>
        <v>0</v>
      </c>
      <c r="BY58" s="155">
        <f t="shared" si="228"/>
        <v>0</v>
      </c>
      <c r="BZ58" s="155">
        <f t="shared" si="228"/>
        <v>0</v>
      </c>
      <c r="CA58" s="155">
        <f t="shared" si="228"/>
        <v>0</v>
      </c>
      <c r="CB58" s="155">
        <f t="shared" si="228"/>
        <v>0</v>
      </c>
      <c r="CC58" s="155">
        <f t="shared" si="228"/>
        <v>0</v>
      </c>
      <c r="CD58" s="155">
        <f t="shared" si="228"/>
        <v>0</v>
      </c>
      <c r="CE58" s="155">
        <f t="shared" si="228"/>
        <v>0</v>
      </c>
    </row>
    <row r="59" spans="1:83">
      <c r="A59" s="41">
        <f>ROW()</f>
        <v>59</v>
      </c>
      <c r="C59" s="62" t="s">
        <v>254</v>
      </c>
      <c r="G59" s="111">
        <f>G57</f>
        <v>43830</v>
      </c>
      <c r="H59" s="282">
        <f>'A&amp;R'!G53</f>
        <v>76470675</v>
      </c>
      <c r="I59" s="155"/>
      <c r="J59" s="155">
        <f t="shared" si="206"/>
        <v>76470675</v>
      </c>
      <c r="K59" s="155">
        <f t="shared" si="230"/>
        <v>76470675</v>
      </c>
      <c r="L59" s="155">
        <f t="shared" si="230"/>
        <v>0</v>
      </c>
      <c r="M59" s="155">
        <f t="shared" si="230"/>
        <v>0</v>
      </c>
      <c r="N59" s="155">
        <f t="shared" si="230"/>
        <v>0</v>
      </c>
      <c r="O59" s="155">
        <f t="shared" si="230"/>
        <v>0</v>
      </c>
      <c r="P59" s="155">
        <f t="shared" si="230"/>
        <v>0</v>
      </c>
      <c r="Q59" s="155">
        <f t="shared" si="230"/>
        <v>0</v>
      </c>
      <c r="R59" s="155">
        <f t="shared" si="230"/>
        <v>0</v>
      </c>
      <c r="S59" s="155">
        <f t="shared" si="230"/>
        <v>0</v>
      </c>
      <c r="T59" s="155">
        <f t="shared" si="230"/>
        <v>0</v>
      </c>
      <c r="U59" s="155">
        <f t="shared" si="230"/>
        <v>0</v>
      </c>
      <c r="V59" s="155">
        <f t="shared" si="230"/>
        <v>0</v>
      </c>
      <c r="W59" s="155">
        <f t="shared" si="230"/>
        <v>0</v>
      </c>
      <c r="X59" s="155">
        <f t="shared" si="230"/>
        <v>0</v>
      </c>
      <c r="Y59" s="155">
        <f t="shared" si="230"/>
        <v>0</v>
      </c>
      <c r="Z59" s="155">
        <f t="shared" si="230"/>
        <v>0</v>
      </c>
      <c r="AA59" s="155">
        <f t="shared" ref="AA59:BG60" si="236">($G59=AA$2)*$H59</f>
        <v>0</v>
      </c>
      <c r="AB59" s="155">
        <f t="shared" si="236"/>
        <v>0</v>
      </c>
      <c r="AC59" s="155">
        <f t="shared" si="236"/>
        <v>0</v>
      </c>
      <c r="AD59" s="155">
        <f t="shared" si="236"/>
        <v>0</v>
      </c>
      <c r="AE59" s="155">
        <f t="shared" si="236"/>
        <v>0</v>
      </c>
      <c r="AF59" s="155">
        <f t="shared" si="236"/>
        <v>0</v>
      </c>
      <c r="AG59" s="155">
        <f t="shared" si="236"/>
        <v>0</v>
      </c>
      <c r="AH59" s="155">
        <f t="shared" si="236"/>
        <v>0</v>
      </c>
      <c r="AI59" s="155">
        <f t="shared" si="236"/>
        <v>0</v>
      </c>
      <c r="AJ59" s="155">
        <f t="shared" si="236"/>
        <v>0</v>
      </c>
      <c r="AK59" s="155">
        <f t="shared" si="236"/>
        <v>0</v>
      </c>
      <c r="AL59" s="155">
        <f t="shared" si="236"/>
        <v>0</v>
      </c>
      <c r="AM59" s="155">
        <f t="shared" si="236"/>
        <v>0</v>
      </c>
      <c r="AN59" s="155">
        <f t="shared" si="236"/>
        <v>0</v>
      </c>
      <c r="AO59" s="155">
        <f t="shared" si="236"/>
        <v>0</v>
      </c>
      <c r="AP59" s="155">
        <f t="shared" si="236"/>
        <v>0</v>
      </c>
      <c r="AQ59" s="155">
        <f t="shared" si="236"/>
        <v>0</v>
      </c>
      <c r="AR59" s="155">
        <f t="shared" si="236"/>
        <v>0</v>
      </c>
      <c r="AS59" s="155">
        <f t="shared" si="236"/>
        <v>0</v>
      </c>
      <c r="AT59" s="155">
        <f t="shared" si="236"/>
        <v>0</v>
      </c>
      <c r="AU59" s="155">
        <f t="shared" si="236"/>
        <v>0</v>
      </c>
      <c r="AV59" s="155">
        <f t="shared" si="236"/>
        <v>0</v>
      </c>
      <c r="AW59" s="155">
        <f t="shared" si="236"/>
        <v>0</v>
      </c>
      <c r="AX59" s="155">
        <f t="shared" si="236"/>
        <v>0</v>
      </c>
      <c r="AY59" s="155">
        <f t="shared" si="236"/>
        <v>0</v>
      </c>
      <c r="AZ59" s="155">
        <f t="shared" si="236"/>
        <v>0</v>
      </c>
      <c r="BA59" s="155">
        <f t="shared" si="236"/>
        <v>0</v>
      </c>
      <c r="BB59" s="155">
        <f t="shared" si="236"/>
        <v>0</v>
      </c>
      <c r="BC59" s="155">
        <f t="shared" si="236"/>
        <v>0</v>
      </c>
      <c r="BD59" s="155">
        <f t="shared" si="236"/>
        <v>0</v>
      </c>
      <c r="BE59" s="155">
        <f t="shared" si="236"/>
        <v>0</v>
      </c>
      <c r="BF59" s="155">
        <f t="shared" si="236"/>
        <v>0</v>
      </c>
      <c r="BG59" s="155">
        <f t="shared" si="236"/>
        <v>0</v>
      </c>
      <c r="BH59" s="155">
        <f t="shared" si="227"/>
        <v>0</v>
      </c>
      <c r="BI59" s="155">
        <f t="shared" si="227"/>
        <v>0</v>
      </c>
      <c r="BJ59" s="155">
        <f t="shared" si="227"/>
        <v>0</v>
      </c>
      <c r="BK59" s="155">
        <f t="shared" si="227"/>
        <v>0</v>
      </c>
      <c r="BL59" s="155">
        <f t="shared" si="227"/>
        <v>0</v>
      </c>
      <c r="BM59" s="155">
        <f t="shared" si="227"/>
        <v>0</v>
      </c>
      <c r="BN59" s="155">
        <f t="shared" si="227"/>
        <v>0</v>
      </c>
      <c r="BO59" s="155">
        <f t="shared" si="227"/>
        <v>0</v>
      </c>
      <c r="BP59" s="155">
        <f t="shared" si="227"/>
        <v>0</v>
      </c>
      <c r="BQ59" s="155">
        <f t="shared" si="227"/>
        <v>0</v>
      </c>
      <c r="BR59" s="155">
        <f t="shared" si="227"/>
        <v>0</v>
      </c>
      <c r="BS59" s="155">
        <f t="shared" si="227"/>
        <v>0</v>
      </c>
      <c r="BT59" s="155">
        <f t="shared" si="228"/>
        <v>0</v>
      </c>
      <c r="BU59" s="155">
        <f t="shared" si="228"/>
        <v>0</v>
      </c>
      <c r="BV59" s="155">
        <f t="shared" si="228"/>
        <v>0</v>
      </c>
      <c r="BW59" s="155">
        <f t="shared" si="228"/>
        <v>0</v>
      </c>
      <c r="BX59" s="155">
        <f t="shared" si="228"/>
        <v>0</v>
      </c>
      <c r="BY59" s="155">
        <f t="shared" si="228"/>
        <v>0</v>
      </c>
      <c r="BZ59" s="155">
        <f t="shared" si="228"/>
        <v>0</v>
      </c>
      <c r="CA59" s="155">
        <f t="shared" si="228"/>
        <v>0</v>
      </c>
      <c r="CB59" s="155">
        <f t="shared" si="228"/>
        <v>0</v>
      </c>
      <c r="CC59" s="155">
        <f t="shared" si="228"/>
        <v>0</v>
      </c>
      <c r="CD59" s="155">
        <f t="shared" si="228"/>
        <v>0</v>
      </c>
      <c r="CE59" s="155">
        <f t="shared" si="228"/>
        <v>0</v>
      </c>
    </row>
    <row r="60" spans="1:83">
      <c r="A60" s="41">
        <f>ROW()</f>
        <v>60</v>
      </c>
      <c r="C60" s="62" t="s">
        <v>255</v>
      </c>
      <c r="G60" s="111">
        <f>G58</f>
        <v>45657</v>
      </c>
      <c r="H60" s="155">
        <f>-H59</f>
        <v>-76470675</v>
      </c>
      <c r="I60" s="155"/>
      <c r="J60" s="155">
        <f t="shared" si="206"/>
        <v>-76470675</v>
      </c>
      <c r="K60" s="155">
        <f t="shared" si="230"/>
        <v>0</v>
      </c>
      <c r="L60" s="155">
        <f t="shared" si="230"/>
        <v>0</v>
      </c>
      <c r="M60" s="155">
        <f t="shared" si="230"/>
        <v>0</v>
      </c>
      <c r="N60" s="155">
        <f t="shared" si="230"/>
        <v>0</v>
      </c>
      <c r="O60" s="155">
        <f t="shared" si="230"/>
        <v>0</v>
      </c>
      <c r="P60" s="155">
        <f t="shared" si="230"/>
        <v>0</v>
      </c>
      <c r="Q60" s="155">
        <f t="shared" si="230"/>
        <v>0</v>
      </c>
      <c r="R60" s="155">
        <f t="shared" si="230"/>
        <v>0</v>
      </c>
      <c r="S60" s="155">
        <f t="shared" si="230"/>
        <v>0</v>
      </c>
      <c r="T60" s="155">
        <f t="shared" si="230"/>
        <v>0</v>
      </c>
      <c r="U60" s="155">
        <f t="shared" si="230"/>
        <v>0</v>
      </c>
      <c r="V60" s="155">
        <f t="shared" si="230"/>
        <v>0</v>
      </c>
      <c r="W60" s="155">
        <f t="shared" si="230"/>
        <v>0</v>
      </c>
      <c r="X60" s="155">
        <f t="shared" si="230"/>
        <v>0</v>
      </c>
      <c r="Y60" s="155">
        <f t="shared" si="230"/>
        <v>0</v>
      </c>
      <c r="Z60" s="155">
        <f t="shared" si="230"/>
        <v>0</v>
      </c>
      <c r="AA60" s="155">
        <f t="shared" si="236"/>
        <v>0</v>
      </c>
      <c r="AB60" s="155">
        <f t="shared" si="236"/>
        <v>0</v>
      </c>
      <c r="AC60" s="155">
        <f t="shared" si="236"/>
        <v>0</v>
      </c>
      <c r="AD60" s="155">
        <f t="shared" si="236"/>
        <v>0</v>
      </c>
      <c r="AE60" s="155">
        <f t="shared" si="236"/>
        <v>0</v>
      </c>
      <c r="AF60" s="155">
        <f t="shared" si="236"/>
        <v>0</v>
      </c>
      <c r="AG60" s="155">
        <f t="shared" si="236"/>
        <v>0</v>
      </c>
      <c r="AH60" s="155">
        <f t="shared" si="236"/>
        <v>0</v>
      </c>
      <c r="AI60" s="155">
        <f t="shared" si="236"/>
        <v>0</v>
      </c>
      <c r="AJ60" s="155">
        <f t="shared" si="236"/>
        <v>0</v>
      </c>
      <c r="AK60" s="155">
        <f t="shared" si="236"/>
        <v>0</v>
      </c>
      <c r="AL60" s="155">
        <f t="shared" si="236"/>
        <v>0</v>
      </c>
      <c r="AM60" s="155">
        <f t="shared" si="236"/>
        <v>0</v>
      </c>
      <c r="AN60" s="155">
        <f t="shared" si="236"/>
        <v>0</v>
      </c>
      <c r="AO60" s="155">
        <f t="shared" si="236"/>
        <v>0</v>
      </c>
      <c r="AP60" s="155">
        <f t="shared" si="236"/>
        <v>0</v>
      </c>
      <c r="AQ60" s="155">
        <f t="shared" si="236"/>
        <v>0</v>
      </c>
      <c r="AR60" s="155">
        <f t="shared" si="236"/>
        <v>0</v>
      </c>
      <c r="AS60" s="155">
        <f t="shared" si="236"/>
        <v>0</v>
      </c>
      <c r="AT60" s="155">
        <f t="shared" si="236"/>
        <v>0</v>
      </c>
      <c r="AU60" s="155">
        <f t="shared" si="236"/>
        <v>0</v>
      </c>
      <c r="AV60" s="155">
        <f t="shared" si="236"/>
        <v>0</v>
      </c>
      <c r="AW60" s="155">
        <f t="shared" si="236"/>
        <v>0</v>
      </c>
      <c r="AX60" s="155">
        <f t="shared" si="236"/>
        <v>0</v>
      </c>
      <c r="AY60" s="155">
        <f t="shared" si="236"/>
        <v>0</v>
      </c>
      <c r="AZ60" s="155">
        <f t="shared" si="236"/>
        <v>0</v>
      </c>
      <c r="BA60" s="155">
        <f t="shared" si="236"/>
        <v>0</v>
      </c>
      <c r="BB60" s="155">
        <f t="shared" si="236"/>
        <v>0</v>
      </c>
      <c r="BC60" s="155">
        <f t="shared" si="236"/>
        <v>0</v>
      </c>
      <c r="BD60" s="155">
        <f t="shared" si="236"/>
        <v>0</v>
      </c>
      <c r="BE60" s="155">
        <f t="shared" si="236"/>
        <v>0</v>
      </c>
      <c r="BF60" s="155">
        <f t="shared" si="236"/>
        <v>0</v>
      </c>
      <c r="BG60" s="155">
        <f t="shared" si="236"/>
        <v>0</v>
      </c>
      <c r="BH60" s="155">
        <f t="shared" si="227"/>
        <v>0</v>
      </c>
      <c r="BI60" s="155">
        <f t="shared" si="227"/>
        <v>0</v>
      </c>
      <c r="BJ60" s="155">
        <f t="shared" si="227"/>
        <v>0</v>
      </c>
      <c r="BK60" s="155">
        <f t="shared" si="227"/>
        <v>0</v>
      </c>
      <c r="BL60" s="155">
        <f t="shared" si="227"/>
        <v>0</v>
      </c>
      <c r="BM60" s="155">
        <f t="shared" si="227"/>
        <v>0</v>
      </c>
      <c r="BN60" s="155">
        <f t="shared" si="227"/>
        <v>0</v>
      </c>
      <c r="BO60" s="155">
        <f t="shared" si="227"/>
        <v>0</v>
      </c>
      <c r="BP60" s="155">
        <f t="shared" si="227"/>
        <v>0</v>
      </c>
      <c r="BQ60" s="155">
        <f t="shared" si="227"/>
        <v>0</v>
      </c>
      <c r="BR60" s="155">
        <f t="shared" si="227"/>
        <v>0</v>
      </c>
      <c r="BS60" s="155">
        <f t="shared" si="227"/>
        <v>-76470675</v>
      </c>
      <c r="BT60" s="155">
        <f t="shared" si="228"/>
        <v>0</v>
      </c>
      <c r="BU60" s="155">
        <f t="shared" si="228"/>
        <v>0</v>
      </c>
      <c r="BV60" s="155">
        <f t="shared" si="228"/>
        <v>0</v>
      </c>
      <c r="BW60" s="155">
        <f t="shared" si="228"/>
        <v>0</v>
      </c>
      <c r="BX60" s="155">
        <f t="shared" si="228"/>
        <v>0</v>
      </c>
      <c r="BY60" s="155">
        <f t="shared" si="228"/>
        <v>0</v>
      </c>
      <c r="BZ60" s="155">
        <f t="shared" si="228"/>
        <v>0</v>
      </c>
      <c r="CA60" s="155">
        <f t="shared" si="228"/>
        <v>0</v>
      </c>
      <c r="CB60" s="155">
        <f t="shared" si="228"/>
        <v>0</v>
      </c>
      <c r="CC60" s="155">
        <f t="shared" si="228"/>
        <v>0</v>
      </c>
      <c r="CD60" s="155">
        <f t="shared" si="228"/>
        <v>0</v>
      </c>
      <c r="CE60" s="155">
        <f t="shared" si="228"/>
        <v>0</v>
      </c>
    </row>
    <row r="61" spans="1:83">
      <c r="A61" s="41">
        <f>ROW()</f>
        <v>61</v>
      </c>
      <c r="C61" s="62" t="s">
        <v>259</v>
      </c>
      <c r="G61" s="111">
        <f>G57</f>
        <v>43830</v>
      </c>
      <c r="H61" s="282">
        <f>'A&amp;R'!G54</f>
        <v>13494825</v>
      </c>
      <c r="I61" s="155"/>
      <c r="J61" s="155">
        <f t="shared" si="206"/>
        <v>13494825</v>
      </c>
      <c r="K61" s="155">
        <f t="shared" si="230"/>
        <v>13494825</v>
      </c>
      <c r="L61" s="155">
        <f t="shared" si="230"/>
        <v>0</v>
      </c>
      <c r="M61" s="155">
        <f t="shared" si="230"/>
        <v>0</v>
      </c>
      <c r="N61" s="155">
        <f t="shared" si="230"/>
        <v>0</v>
      </c>
      <c r="O61" s="155">
        <f t="shared" si="230"/>
        <v>0</v>
      </c>
      <c r="P61" s="155">
        <f t="shared" si="230"/>
        <v>0</v>
      </c>
      <c r="Q61" s="155">
        <f t="shared" si="230"/>
        <v>0</v>
      </c>
      <c r="R61" s="155">
        <f t="shared" si="230"/>
        <v>0</v>
      </c>
      <c r="S61" s="155">
        <f t="shared" si="230"/>
        <v>0</v>
      </c>
      <c r="T61" s="155">
        <f t="shared" si="230"/>
        <v>0</v>
      </c>
      <c r="U61" s="155">
        <f t="shared" si="230"/>
        <v>0</v>
      </c>
      <c r="V61" s="155">
        <f t="shared" si="230"/>
        <v>0</v>
      </c>
      <c r="W61" s="155">
        <f t="shared" si="230"/>
        <v>0</v>
      </c>
      <c r="X61" s="155">
        <f t="shared" si="230"/>
        <v>0</v>
      </c>
      <c r="Y61" s="155">
        <f t="shared" si="230"/>
        <v>0</v>
      </c>
      <c r="Z61" s="155">
        <f t="shared" si="230"/>
        <v>0</v>
      </c>
      <c r="AA61" s="155">
        <f t="shared" si="226"/>
        <v>0</v>
      </c>
      <c r="AB61" s="155">
        <f t="shared" si="226"/>
        <v>0</v>
      </c>
      <c r="AC61" s="155">
        <f t="shared" si="226"/>
        <v>0</v>
      </c>
      <c r="AD61" s="155">
        <f t="shared" si="226"/>
        <v>0</v>
      </c>
      <c r="AE61" s="155">
        <f t="shared" si="226"/>
        <v>0</v>
      </c>
      <c r="AF61" s="155">
        <f t="shared" si="226"/>
        <v>0</v>
      </c>
      <c r="AG61" s="155">
        <f t="shared" si="226"/>
        <v>0</v>
      </c>
      <c r="AH61" s="155">
        <f t="shared" si="226"/>
        <v>0</v>
      </c>
      <c r="AI61" s="155">
        <f t="shared" si="226"/>
        <v>0</v>
      </c>
      <c r="AJ61" s="155">
        <f t="shared" si="226"/>
        <v>0</v>
      </c>
      <c r="AK61" s="155">
        <f t="shared" si="226"/>
        <v>0</v>
      </c>
      <c r="AL61" s="155">
        <f t="shared" si="226"/>
        <v>0</v>
      </c>
      <c r="AM61" s="155">
        <f t="shared" ref="AM61:BB65" si="237">($G61=AM$2)*$H61</f>
        <v>0</v>
      </c>
      <c r="AN61" s="155">
        <f t="shared" si="237"/>
        <v>0</v>
      </c>
      <c r="AO61" s="155">
        <f t="shared" si="237"/>
        <v>0</v>
      </c>
      <c r="AP61" s="155">
        <f t="shared" si="237"/>
        <v>0</v>
      </c>
      <c r="AQ61" s="155">
        <f t="shared" si="237"/>
        <v>0</v>
      </c>
      <c r="AR61" s="155">
        <f t="shared" si="237"/>
        <v>0</v>
      </c>
      <c r="AS61" s="155">
        <f t="shared" si="237"/>
        <v>0</v>
      </c>
      <c r="AT61" s="155">
        <f t="shared" si="237"/>
        <v>0</v>
      </c>
      <c r="AU61" s="155">
        <f t="shared" si="237"/>
        <v>0</v>
      </c>
      <c r="AV61" s="155">
        <f t="shared" si="237"/>
        <v>0</v>
      </c>
      <c r="AW61" s="155">
        <f t="shared" si="237"/>
        <v>0</v>
      </c>
      <c r="AX61" s="155">
        <f t="shared" si="237"/>
        <v>0</v>
      </c>
      <c r="AY61" s="155">
        <f t="shared" si="237"/>
        <v>0</v>
      </c>
      <c r="AZ61" s="155">
        <f t="shared" si="237"/>
        <v>0</v>
      </c>
      <c r="BA61" s="155">
        <f t="shared" si="237"/>
        <v>0</v>
      </c>
      <c r="BB61" s="155">
        <f t="shared" si="237"/>
        <v>0</v>
      </c>
      <c r="BC61" s="155">
        <f t="shared" ref="BC61:BR65" si="238">($G61=BC$2)*$H61</f>
        <v>0</v>
      </c>
      <c r="BD61" s="155">
        <f t="shared" si="238"/>
        <v>0</v>
      </c>
      <c r="BE61" s="155">
        <f t="shared" si="238"/>
        <v>0</v>
      </c>
      <c r="BF61" s="155">
        <f t="shared" si="238"/>
        <v>0</v>
      </c>
      <c r="BG61" s="155">
        <f t="shared" si="238"/>
        <v>0</v>
      </c>
      <c r="BH61" s="155">
        <f t="shared" si="238"/>
        <v>0</v>
      </c>
      <c r="BI61" s="155">
        <f t="shared" si="238"/>
        <v>0</v>
      </c>
      <c r="BJ61" s="155">
        <f t="shared" si="238"/>
        <v>0</v>
      </c>
      <c r="BK61" s="155">
        <f t="shared" si="238"/>
        <v>0</v>
      </c>
      <c r="BL61" s="155">
        <f t="shared" si="238"/>
        <v>0</v>
      </c>
      <c r="BM61" s="155">
        <f t="shared" si="238"/>
        <v>0</v>
      </c>
      <c r="BN61" s="155">
        <f t="shared" si="238"/>
        <v>0</v>
      </c>
      <c r="BO61" s="155">
        <f t="shared" si="238"/>
        <v>0</v>
      </c>
      <c r="BP61" s="155">
        <f t="shared" si="238"/>
        <v>0</v>
      </c>
      <c r="BQ61" s="155">
        <f t="shared" si="238"/>
        <v>0</v>
      </c>
      <c r="BR61" s="155">
        <f t="shared" si="238"/>
        <v>0</v>
      </c>
      <c r="BS61" s="155">
        <f t="shared" si="227"/>
        <v>0</v>
      </c>
      <c r="BT61" s="155">
        <f t="shared" si="228"/>
        <v>0</v>
      </c>
      <c r="BU61" s="155">
        <f t="shared" si="228"/>
        <v>0</v>
      </c>
      <c r="BV61" s="155">
        <f t="shared" si="228"/>
        <v>0</v>
      </c>
      <c r="BW61" s="155">
        <f t="shared" si="228"/>
        <v>0</v>
      </c>
      <c r="BX61" s="155">
        <f t="shared" si="228"/>
        <v>0</v>
      </c>
      <c r="BY61" s="155">
        <f t="shared" si="228"/>
        <v>0</v>
      </c>
      <c r="BZ61" s="155">
        <f t="shared" si="228"/>
        <v>0</v>
      </c>
      <c r="CA61" s="155">
        <f t="shared" si="228"/>
        <v>0</v>
      </c>
      <c r="CB61" s="155">
        <f t="shared" si="228"/>
        <v>0</v>
      </c>
      <c r="CC61" s="155">
        <f t="shared" si="228"/>
        <v>0</v>
      </c>
      <c r="CD61" s="155">
        <f t="shared" si="228"/>
        <v>0</v>
      </c>
      <c r="CE61" s="155">
        <f t="shared" si="228"/>
        <v>0</v>
      </c>
    </row>
    <row r="62" spans="1:83">
      <c r="A62" s="41">
        <f>ROW()</f>
        <v>62</v>
      </c>
      <c r="C62" s="62" t="s">
        <v>261</v>
      </c>
      <c r="G62" s="111">
        <f>G58</f>
        <v>45657</v>
      </c>
      <c r="H62" s="155">
        <f>-H61</f>
        <v>-13494825</v>
      </c>
      <c r="I62" s="155"/>
      <c r="J62" s="155">
        <f t="shared" si="206"/>
        <v>-13494825</v>
      </c>
      <c r="K62" s="155">
        <f t="shared" si="230"/>
        <v>0</v>
      </c>
      <c r="L62" s="155">
        <f t="shared" si="230"/>
        <v>0</v>
      </c>
      <c r="M62" s="155">
        <f t="shared" si="230"/>
        <v>0</v>
      </c>
      <c r="N62" s="155">
        <f t="shared" si="230"/>
        <v>0</v>
      </c>
      <c r="O62" s="155">
        <f t="shared" si="230"/>
        <v>0</v>
      </c>
      <c r="P62" s="155">
        <f t="shared" si="230"/>
        <v>0</v>
      </c>
      <c r="Q62" s="155">
        <f t="shared" si="230"/>
        <v>0</v>
      </c>
      <c r="R62" s="155">
        <f t="shared" si="230"/>
        <v>0</v>
      </c>
      <c r="S62" s="155">
        <f t="shared" si="230"/>
        <v>0</v>
      </c>
      <c r="T62" s="155">
        <f t="shared" si="230"/>
        <v>0</v>
      </c>
      <c r="U62" s="155">
        <f t="shared" si="230"/>
        <v>0</v>
      </c>
      <c r="V62" s="155">
        <f t="shared" si="230"/>
        <v>0</v>
      </c>
      <c r="W62" s="155">
        <f t="shared" si="230"/>
        <v>0</v>
      </c>
      <c r="X62" s="155">
        <f t="shared" si="230"/>
        <v>0</v>
      </c>
      <c r="Y62" s="155">
        <f t="shared" si="230"/>
        <v>0</v>
      </c>
      <c r="Z62" s="155">
        <f t="shared" si="230"/>
        <v>0</v>
      </c>
      <c r="AA62" s="155">
        <f t="shared" ref="AA62:AP62" si="239">($G62=AA$2)*$H62</f>
        <v>0</v>
      </c>
      <c r="AB62" s="155">
        <f t="shared" si="239"/>
        <v>0</v>
      </c>
      <c r="AC62" s="155">
        <f t="shared" si="239"/>
        <v>0</v>
      </c>
      <c r="AD62" s="155">
        <f t="shared" si="239"/>
        <v>0</v>
      </c>
      <c r="AE62" s="155">
        <f t="shared" si="239"/>
        <v>0</v>
      </c>
      <c r="AF62" s="155">
        <f t="shared" si="239"/>
        <v>0</v>
      </c>
      <c r="AG62" s="155">
        <f t="shared" si="239"/>
        <v>0</v>
      </c>
      <c r="AH62" s="155">
        <f t="shared" si="239"/>
        <v>0</v>
      </c>
      <c r="AI62" s="155">
        <f t="shared" si="239"/>
        <v>0</v>
      </c>
      <c r="AJ62" s="155">
        <f t="shared" si="239"/>
        <v>0</v>
      </c>
      <c r="AK62" s="155">
        <f t="shared" si="239"/>
        <v>0</v>
      </c>
      <c r="AL62" s="155">
        <f t="shared" si="239"/>
        <v>0</v>
      </c>
      <c r="AM62" s="155">
        <f t="shared" si="239"/>
        <v>0</v>
      </c>
      <c r="AN62" s="155">
        <f t="shared" si="239"/>
        <v>0</v>
      </c>
      <c r="AO62" s="155">
        <f t="shared" si="239"/>
        <v>0</v>
      </c>
      <c r="AP62" s="155">
        <f t="shared" si="239"/>
        <v>0</v>
      </c>
      <c r="AQ62" s="155">
        <f t="shared" si="237"/>
        <v>0</v>
      </c>
      <c r="AR62" s="155">
        <f t="shared" si="237"/>
        <v>0</v>
      </c>
      <c r="AS62" s="155">
        <f t="shared" si="237"/>
        <v>0</v>
      </c>
      <c r="AT62" s="155">
        <f t="shared" si="237"/>
        <v>0</v>
      </c>
      <c r="AU62" s="155">
        <f t="shared" si="237"/>
        <v>0</v>
      </c>
      <c r="AV62" s="155">
        <f t="shared" si="237"/>
        <v>0</v>
      </c>
      <c r="AW62" s="155">
        <f t="shared" si="237"/>
        <v>0</v>
      </c>
      <c r="AX62" s="155">
        <f t="shared" si="237"/>
        <v>0</v>
      </c>
      <c r="AY62" s="155">
        <f t="shared" si="237"/>
        <v>0</v>
      </c>
      <c r="AZ62" s="155">
        <f t="shared" si="237"/>
        <v>0</v>
      </c>
      <c r="BA62" s="155">
        <f t="shared" si="237"/>
        <v>0</v>
      </c>
      <c r="BB62" s="155">
        <f t="shared" si="237"/>
        <v>0</v>
      </c>
      <c r="BC62" s="155">
        <f t="shared" si="238"/>
        <v>0</v>
      </c>
      <c r="BD62" s="155">
        <f t="shared" si="238"/>
        <v>0</v>
      </c>
      <c r="BE62" s="155">
        <f t="shared" si="238"/>
        <v>0</v>
      </c>
      <c r="BF62" s="155">
        <f t="shared" si="238"/>
        <v>0</v>
      </c>
      <c r="BG62" s="155">
        <f t="shared" si="238"/>
        <v>0</v>
      </c>
      <c r="BH62" s="155">
        <f t="shared" si="227"/>
        <v>0</v>
      </c>
      <c r="BI62" s="155">
        <f t="shared" si="227"/>
        <v>0</v>
      </c>
      <c r="BJ62" s="155">
        <f t="shared" si="227"/>
        <v>0</v>
      </c>
      <c r="BK62" s="155">
        <f t="shared" si="227"/>
        <v>0</v>
      </c>
      <c r="BL62" s="155">
        <f t="shared" si="227"/>
        <v>0</v>
      </c>
      <c r="BM62" s="155">
        <f t="shared" si="227"/>
        <v>0</v>
      </c>
      <c r="BN62" s="155">
        <f t="shared" si="227"/>
        <v>0</v>
      </c>
      <c r="BO62" s="155">
        <f t="shared" si="227"/>
        <v>0</v>
      </c>
      <c r="BP62" s="155">
        <f t="shared" si="227"/>
        <v>0</v>
      </c>
      <c r="BQ62" s="155">
        <f t="shared" si="227"/>
        <v>0</v>
      </c>
      <c r="BR62" s="155">
        <f t="shared" si="227"/>
        <v>0</v>
      </c>
      <c r="BS62" s="155">
        <f t="shared" si="227"/>
        <v>-13494825</v>
      </c>
      <c r="BT62" s="155">
        <f t="shared" si="228"/>
        <v>0</v>
      </c>
      <c r="BU62" s="155">
        <f t="shared" si="228"/>
        <v>0</v>
      </c>
      <c r="BV62" s="155">
        <f t="shared" si="228"/>
        <v>0</v>
      </c>
      <c r="BW62" s="155">
        <f t="shared" si="228"/>
        <v>0</v>
      </c>
      <c r="BX62" s="155">
        <f t="shared" si="228"/>
        <v>0</v>
      </c>
      <c r="BY62" s="155">
        <f t="shared" si="228"/>
        <v>0</v>
      </c>
      <c r="BZ62" s="155">
        <f t="shared" si="228"/>
        <v>0</v>
      </c>
      <c r="CA62" s="155">
        <f t="shared" si="228"/>
        <v>0</v>
      </c>
      <c r="CB62" s="155">
        <f t="shared" si="228"/>
        <v>0</v>
      </c>
      <c r="CC62" s="155">
        <f t="shared" si="228"/>
        <v>0</v>
      </c>
      <c r="CD62" s="155">
        <f t="shared" si="228"/>
        <v>0</v>
      </c>
      <c r="CE62" s="155">
        <f t="shared" si="228"/>
        <v>0</v>
      </c>
    </row>
    <row r="63" spans="1:83">
      <c r="A63" s="41">
        <f>ROW()</f>
        <v>63</v>
      </c>
      <c r="C63" s="62" t="s">
        <v>253</v>
      </c>
      <c r="G63" s="111"/>
      <c r="H63" s="155"/>
      <c r="I63" s="155"/>
      <c r="J63" s="155">
        <f t="shared" si="206"/>
        <v>-22941202.5</v>
      </c>
      <c r="K63" s="155"/>
      <c r="L63" s="155">
        <f>L85</f>
        <v>0</v>
      </c>
      <c r="M63" s="155">
        <f t="shared" ref="M63:BX63" si="240">M85</f>
        <v>0</v>
      </c>
      <c r="N63" s="155">
        <f t="shared" si="240"/>
        <v>0</v>
      </c>
      <c r="O63" s="155">
        <f t="shared" si="240"/>
        <v>0</v>
      </c>
      <c r="P63" s="155">
        <f t="shared" si="240"/>
        <v>0</v>
      </c>
      <c r="Q63" s="155">
        <f t="shared" si="240"/>
        <v>-2294120.25</v>
      </c>
      <c r="R63" s="155">
        <f t="shared" si="240"/>
        <v>0</v>
      </c>
      <c r="S63" s="155">
        <f t="shared" si="240"/>
        <v>0</v>
      </c>
      <c r="T63" s="155">
        <f t="shared" si="240"/>
        <v>0</v>
      </c>
      <c r="U63" s="155">
        <f t="shared" si="240"/>
        <v>0</v>
      </c>
      <c r="V63" s="155">
        <f t="shared" si="240"/>
        <v>0</v>
      </c>
      <c r="W63" s="155">
        <f t="shared" si="240"/>
        <v>-2294120.25</v>
      </c>
      <c r="X63" s="155">
        <f t="shared" si="240"/>
        <v>0</v>
      </c>
      <c r="Y63" s="155">
        <f t="shared" si="240"/>
        <v>0</v>
      </c>
      <c r="Z63" s="155">
        <f t="shared" si="240"/>
        <v>0</v>
      </c>
      <c r="AA63" s="155">
        <f t="shared" si="240"/>
        <v>0</v>
      </c>
      <c r="AB63" s="155">
        <f t="shared" si="240"/>
        <v>0</v>
      </c>
      <c r="AC63" s="155">
        <f t="shared" si="240"/>
        <v>-2294120.25</v>
      </c>
      <c r="AD63" s="155">
        <f t="shared" si="240"/>
        <v>0</v>
      </c>
      <c r="AE63" s="155">
        <f t="shared" si="240"/>
        <v>0</v>
      </c>
      <c r="AF63" s="155">
        <f t="shared" si="240"/>
        <v>0</v>
      </c>
      <c r="AG63" s="155">
        <f t="shared" si="240"/>
        <v>0</v>
      </c>
      <c r="AH63" s="155">
        <f t="shared" si="240"/>
        <v>0</v>
      </c>
      <c r="AI63" s="155">
        <f t="shared" si="240"/>
        <v>-2294120.25</v>
      </c>
      <c r="AJ63" s="155">
        <f t="shared" si="240"/>
        <v>0</v>
      </c>
      <c r="AK63" s="155">
        <f t="shared" si="240"/>
        <v>0</v>
      </c>
      <c r="AL63" s="155">
        <f t="shared" si="240"/>
        <v>0</v>
      </c>
      <c r="AM63" s="155">
        <f t="shared" si="240"/>
        <v>0</v>
      </c>
      <c r="AN63" s="155">
        <f t="shared" si="240"/>
        <v>0</v>
      </c>
      <c r="AO63" s="155">
        <f t="shared" si="240"/>
        <v>-2294120.25</v>
      </c>
      <c r="AP63" s="155">
        <f t="shared" si="240"/>
        <v>0</v>
      </c>
      <c r="AQ63" s="155">
        <f t="shared" si="240"/>
        <v>0</v>
      </c>
      <c r="AR63" s="155">
        <f t="shared" si="240"/>
        <v>0</v>
      </c>
      <c r="AS63" s="155">
        <f t="shared" si="240"/>
        <v>0</v>
      </c>
      <c r="AT63" s="155">
        <f t="shared" si="240"/>
        <v>0</v>
      </c>
      <c r="AU63" s="155">
        <f t="shared" si="240"/>
        <v>-2294120.25</v>
      </c>
      <c r="AV63" s="155">
        <f t="shared" si="240"/>
        <v>0</v>
      </c>
      <c r="AW63" s="155">
        <f t="shared" si="240"/>
        <v>0</v>
      </c>
      <c r="AX63" s="155">
        <f t="shared" si="240"/>
        <v>0</v>
      </c>
      <c r="AY63" s="155">
        <f t="shared" si="240"/>
        <v>0</v>
      </c>
      <c r="AZ63" s="155">
        <f t="shared" si="240"/>
        <v>0</v>
      </c>
      <c r="BA63" s="155">
        <f t="shared" si="240"/>
        <v>-2294120.25</v>
      </c>
      <c r="BB63" s="155">
        <f t="shared" si="240"/>
        <v>0</v>
      </c>
      <c r="BC63" s="155">
        <f t="shared" si="240"/>
        <v>0</v>
      </c>
      <c r="BD63" s="155">
        <f t="shared" si="240"/>
        <v>0</v>
      </c>
      <c r="BE63" s="155">
        <f t="shared" si="240"/>
        <v>0</v>
      </c>
      <c r="BF63" s="155">
        <f t="shared" si="240"/>
        <v>0</v>
      </c>
      <c r="BG63" s="155">
        <f t="shared" si="240"/>
        <v>-2294120.25</v>
      </c>
      <c r="BH63" s="155">
        <f t="shared" si="240"/>
        <v>0</v>
      </c>
      <c r="BI63" s="155">
        <f t="shared" si="240"/>
        <v>0</v>
      </c>
      <c r="BJ63" s="155">
        <f t="shared" si="240"/>
        <v>0</v>
      </c>
      <c r="BK63" s="155">
        <f t="shared" si="240"/>
        <v>0</v>
      </c>
      <c r="BL63" s="155">
        <f t="shared" si="240"/>
        <v>0</v>
      </c>
      <c r="BM63" s="155">
        <f t="shared" si="240"/>
        <v>-2294120.25</v>
      </c>
      <c r="BN63" s="155">
        <f t="shared" si="240"/>
        <v>0</v>
      </c>
      <c r="BO63" s="155">
        <f t="shared" si="240"/>
        <v>0</v>
      </c>
      <c r="BP63" s="155">
        <f t="shared" si="240"/>
        <v>0</v>
      </c>
      <c r="BQ63" s="155">
        <f t="shared" si="240"/>
        <v>0</v>
      </c>
      <c r="BR63" s="155">
        <f t="shared" si="240"/>
        <v>0</v>
      </c>
      <c r="BS63" s="155">
        <f t="shared" si="240"/>
        <v>-2294120.25</v>
      </c>
      <c r="BT63" s="155">
        <f t="shared" si="240"/>
        <v>0</v>
      </c>
      <c r="BU63" s="155">
        <f t="shared" si="240"/>
        <v>0</v>
      </c>
      <c r="BV63" s="155">
        <f t="shared" si="240"/>
        <v>0</v>
      </c>
      <c r="BW63" s="155">
        <f t="shared" si="240"/>
        <v>0</v>
      </c>
      <c r="BX63" s="155">
        <f t="shared" si="240"/>
        <v>0</v>
      </c>
      <c r="BY63" s="155">
        <f t="shared" ref="BY63:CE63" si="241">BY85</f>
        <v>0</v>
      </c>
      <c r="BZ63" s="155">
        <f t="shared" si="241"/>
        <v>0</v>
      </c>
      <c r="CA63" s="155">
        <f t="shared" si="241"/>
        <v>0</v>
      </c>
      <c r="CB63" s="155">
        <f t="shared" si="241"/>
        <v>0</v>
      </c>
      <c r="CC63" s="155">
        <f t="shared" si="241"/>
        <v>0</v>
      </c>
      <c r="CD63" s="155">
        <f t="shared" si="241"/>
        <v>0</v>
      </c>
      <c r="CE63" s="155">
        <f t="shared" si="241"/>
        <v>0</v>
      </c>
    </row>
    <row r="64" spans="1:83">
      <c r="A64" s="41">
        <f>ROW()</f>
        <v>64</v>
      </c>
      <c r="C64" s="62" t="s">
        <v>77</v>
      </c>
      <c r="H64" s="155"/>
      <c r="I64" s="155"/>
      <c r="J64" s="155">
        <f t="shared" si="206"/>
        <v>-12782656.25731517</v>
      </c>
      <c r="K64" s="155"/>
      <c r="L64" s="155">
        <f>L86</f>
        <v>0</v>
      </c>
      <c r="M64" s="155">
        <f t="shared" ref="M64:BX64" si="242">M86</f>
        <v>0</v>
      </c>
      <c r="N64" s="155">
        <f t="shared" si="242"/>
        <v>0</v>
      </c>
      <c r="O64" s="155">
        <f t="shared" si="242"/>
        <v>0</v>
      </c>
      <c r="P64" s="155">
        <f t="shared" si="242"/>
        <v>0</v>
      </c>
      <c r="Q64" s="155">
        <f t="shared" si="242"/>
        <v>-1155773.1749749989</v>
      </c>
      <c r="R64" s="155">
        <f t="shared" si="242"/>
        <v>0</v>
      </c>
      <c r="S64" s="155">
        <f t="shared" si="242"/>
        <v>0</v>
      </c>
      <c r="T64" s="155">
        <f t="shared" si="242"/>
        <v>0</v>
      </c>
      <c r="U64" s="155">
        <f t="shared" si="242"/>
        <v>0</v>
      </c>
      <c r="V64" s="155">
        <f t="shared" si="242"/>
        <v>0</v>
      </c>
      <c r="W64" s="155">
        <f t="shared" si="242"/>
        <v>-1155773.1749749989</v>
      </c>
      <c r="X64" s="155">
        <f t="shared" si="242"/>
        <v>0</v>
      </c>
      <c r="Y64" s="155">
        <f t="shared" si="242"/>
        <v>0</v>
      </c>
      <c r="Z64" s="155">
        <f t="shared" si="242"/>
        <v>0</v>
      </c>
      <c r="AA64" s="155">
        <f t="shared" si="242"/>
        <v>0</v>
      </c>
      <c r="AB64" s="155">
        <f t="shared" si="242"/>
        <v>0</v>
      </c>
      <c r="AC64" s="155">
        <f t="shared" si="242"/>
        <v>-1216107.5763496244</v>
      </c>
      <c r="AD64" s="155">
        <f t="shared" si="242"/>
        <v>0</v>
      </c>
      <c r="AE64" s="155">
        <f t="shared" si="242"/>
        <v>0</v>
      </c>
      <c r="AF64" s="155">
        <f t="shared" si="242"/>
        <v>0</v>
      </c>
      <c r="AG64" s="155">
        <f t="shared" si="242"/>
        <v>0</v>
      </c>
      <c r="AH64" s="155">
        <f t="shared" si="242"/>
        <v>0</v>
      </c>
      <c r="AI64" s="155">
        <f t="shared" si="242"/>
        <v>-1216107.5763496244</v>
      </c>
      <c r="AJ64" s="155">
        <f t="shared" si="242"/>
        <v>0</v>
      </c>
      <c r="AK64" s="155">
        <f t="shared" si="242"/>
        <v>0</v>
      </c>
      <c r="AL64" s="155">
        <f t="shared" si="242"/>
        <v>0</v>
      </c>
      <c r="AM64" s="155">
        <f t="shared" si="242"/>
        <v>0</v>
      </c>
      <c r="AN64" s="155">
        <f t="shared" si="242"/>
        <v>0</v>
      </c>
      <c r="AO64" s="155">
        <f t="shared" si="242"/>
        <v>-1277346.9937448674</v>
      </c>
      <c r="AP64" s="155">
        <f t="shared" si="242"/>
        <v>0</v>
      </c>
      <c r="AQ64" s="155">
        <f t="shared" si="242"/>
        <v>0</v>
      </c>
      <c r="AR64" s="155">
        <f t="shared" si="242"/>
        <v>0</v>
      </c>
      <c r="AS64" s="155">
        <f t="shared" si="242"/>
        <v>0</v>
      </c>
      <c r="AT64" s="155">
        <f t="shared" si="242"/>
        <v>0</v>
      </c>
      <c r="AU64" s="155">
        <f t="shared" si="242"/>
        <v>-1277346.9937448674</v>
      </c>
      <c r="AV64" s="155">
        <f t="shared" si="242"/>
        <v>0</v>
      </c>
      <c r="AW64" s="155">
        <f t="shared" si="242"/>
        <v>0</v>
      </c>
      <c r="AX64" s="155">
        <f t="shared" si="242"/>
        <v>0</v>
      </c>
      <c r="AY64" s="155">
        <f t="shared" si="242"/>
        <v>0</v>
      </c>
      <c r="AZ64" s="155">
        <f t="shared" si="242"/>
        <v>0</v>
      </c>
      <c r="BA64" s="155">
        <f t="shared" si="242"/>
        <v>-1339505.0024010395</v>
      </c>
      <c r="BB64" s="155">
        <f t="shared" si="242"/>
        <v>0</v>
      </c>
      <c r="BC64" s="155">
        <f t="shared" si="242"/>
        <v>0</v>
      </c>
      <c r="BD64" s="155">
        <f t="shared" si="242"/>
        <v>0</v>
      </c>
      <c r="BE64" s="155">
        <f t="shared" si="242"/>
        <v>0</v>
      </c>
      <c r="BF64" s="155">
        <f t="shared" si="242"/>
        <v>0</v>
      </c>
      <c r="BG64" s="155">
        <f t="shared" si="242"/>
        <v>-1339505.0024010395</v>
      </c>
      <c r="BH64" s="155">
        <f t="shared" si="242"/>
        <v>0</v>
      </c>
      <c r="BI64" s="155">
        <f t="shared" si="242"/>
        <v>0</v>
      </c>
      <c r="BJ64" s="155">
        <f t="shared" si="242"/>
        <v>0</v>
      </c>
      <c r="BK64" s="155">
        <f t="shared" si="242"/>
        <v>0</v>
      </c>
      <c r="BL64" s="155">
        <f t="shared" si="242"/>
        <v>0</v>
      </c>
      <c r="BM64" s="155">
        <f t="shared" si="242"/>
        <v>-1402595.3811870548</v>
      </c>
      <c r="BN64" s="155">
        <f t="shared" si="242"/>
        <v>0</v>
      </c>
      <c r="BO64" s="155">
        <f t="shared" si="242"/>
        <v>0</v>
      </c>
      <c r="BP64" s="155">
        <f t="shared" si="242"/>
        <v>0</v>
      </c>
      <c r="BQ64" s="155">
        <f t="shared" si="242"/>
        <v>0</v>
      </c>
      <c r="BR64" s="155">
        <f t="shared" si="242"/>
        <v>0</v>
      </c>
      <c r="BS64" s="155">
        <f t="shared" si="242"/>
        <v>-1402595.3811870548</v>
      </c>
      <c r="BT64" s="155">
        <f t="shared" si="242"/>
        <v>0</v>
      </c>
      <c r="BU64" s="155">
        <f t="shared" si="242"/>
        <v>0</v>
      </c>
      <c r="BV64" s="155">
        <f t="shared" si="242"/>
        <v>0</v>
      </c>
      <c r="BW64" s="155">
        <f t="shared" si="242"/>
        <v>0</v>
      </c>
      <c r="BX64" s="155">
        <f t="shared" si="242"/>
        <v>0</v>
      </c>
      <c r="BY64" s="155">
        <f t="shared" ref="BY64:CE64" si="243">BY86</f>
        <v>0</v>
      </c>
      <c r="BZ64" s="155">
        <f t="shared" si="243"/>
        <v>0</v>
      </c>
      <c r="CA64" s="155">
        <f t="shared" si="243"/>
        <v>0</v>
      </c>
      <c r="CB64" s="155">
        <f t="shared" si="243"/>
        <v>0</v>
      </c>
      <c r="CC64" s="155">
        <f t="shared" si="243"/>
        <v>0</v>
      </c>
      <c r="CD64" s="155">
        <f t="shared" si="243"/>
        <v>0</v>
      </c>
      <c r="CE64" s="155">
        <f t="shared" si="243"/>
        <v>0</v>
      </c>
    </row>
    <row r="65" spans="1:83">
      <c r="A65" s="41">
        <f>ROW()</f>
        <v>65</v>
      </c>
      <c r="C65" s="46" t="s">
        <v>78</v>
      </c>
      <c r="D65" s="45"/>
      <c r="E65" s="45">
        <f>H53+H54</f>
        <v>214754115.89188313</v>
      </c>
      <c r="F65" s="95">
        <f>'A&amp;R'!G51</f>
        <v>200965500</v>
      </c>
      <c r="G65" s="122">
        <f>G62</f>
        <v>45657</v>
      </c>
      <c r="H65" s="156">
        <f>-(E65-F65)</f>
        <v>-13788615.891883135</v>
      </c>
      <c r="I65" s="156"/>
      <c r="J65" s="165">
        <f t="shared" si="206"/>
        <v>-13788615.891883135</v>
      </c>
      <c r="K65" s="155">
        <f t="shared" si="230"/>
        <v>0</v>
      </c>
      <c r="L65" s="155">
        <f t="shared" si="230"/>
        <v>0</v>
      </c>
      <c r="M65" s="155">
        <f t="shared" si="230"/>
        <v>0</v>
      </c>
      <c r="N65" s="155">
        <f t="shared" si="230"/>
        <v>0</v>
      </c>
      <c r="O65" s="155">
        <f t="shared" si="230"/>
        <v>0</v>
      </c>
      <c r="P65" s="155">
        <f t="shared" si="230"/>
        <v>0</v>
      </c>
      <c r="Q65" s="155">
        <f t="shared" si="230"/>
        <v>0</v>
      </c>
      <c r="R65" s="155">
        <f t="shared" si="230"/>
        <v>0</v>
      </c>
      <c r="S65" s="155">
        <f t="shared" si="230"/>
        <v>0</v>
      </c>
      <c r="T65" s="155">
        <f t="shared" si="230"/>
        <v>0</v>
      </c>
      <c r="U65" s="155">
        <f t="shared" si="230"/>
        <v>0</v>
      </c>
      <c r="V65" s="155">
        <f t="shared" si="230"/>
        <v>0</v>
      </c>
      <c r="W65" s="155">
        <f t="shared" si="230"/>
        <v>0</v>
      </c>
      <c r="X65" s="155">
        <f t="shared" si="230"/>
        <v>0</v>
      </c>
      <c r="Y65" s="155">
        <f t="shared" si="230"/>
        <v>0</v>
      </c>
      <c r="Z65" s="155">
        <f t="shared" si="230"/>
        <v>0</v>
      </c>
      <c r="AA65" s="155">
        <f t="shared" ref="AA65:AL65" si="244">($G65=AA$2)*$H65</f>
        <v>0</v>
      </c>
      <c r="AB65" s="155">
        <f t="shared" si="244"/>
        <v>0</v>
      </c>
      <c r="AC65" s="155">
        <f t="shared" si="244"/>
        <v>0</v>
      </c>
      <c r="AD65" s="155">
        <f t="shared" si="244"/>
        <v>0</v>
      </c>
      <c r="AE65" s="155">
        <f t="shared" si="244"/>
        <v>0</v>
      </c>
      <c r="AF65" s="155">
        <f t="shared" si="244"/>
        <v>0</v>
      </c>
      <c r="AG65" s="155">
        <f t="shared" si="244"/>
        <v>0</v>
      </c>
      <c r="AH65" s="155">
        <f t="shared" si="244"/>
        <v>0</v>
      </c>
      <c r="AI65" s="155">
        <f t="shared" si="244"/>
        <v>0</v>
      </c>
      <c r="AJ65" s="155">
        <f t="shared" si="244"/>
        <v>0</v>
      </c>
      <c r="AK65" s="155">
        <f t="shared" si="244"/>
        <v>0</v>
      </c>
      <c r="AL65" s="155">
        <f t="shared" si="244"/>
        <v>0</v>
      </c>
      <c r="AM65" s="155">
        <f t="shared" si="237"/>
        <v>0</v>
      </c>
      <c r="AN65" s="155">
        <f t="shared" si="237"/>
        <v>0</v>
      </c>
      <c r="AO65" s="155">
        <f t="shared" si="237"/>
        <v>0</v>
      </c>
      <c r="AP65" s="155">
        <f t="shared" si="237"/>
        <v>0</v>
      </c>
      <c r="AQ65" s="155">
        <f t="shared" si="237"/>
        <v>0</v>
      </c>
      <c r="AR65" s="155">
        <f t="shared" si="237"/>
        <v>0</v>
      </c>
      <c r="AS65" s="155">
        <f t="shared" si="237"/>
        <v>0</v>
      </c>
      <c r="AT65" s="155">
        <f t="shared" si="237"/>
        <v>0</v>
      </c>
      <c r="AU65" s="155">
        <f t="shared" si="237"/>
        <v>0</v>
      </c>
      <c r="AV65" s="155">
        <f t="shared" si="237"/>
        <v>0</v>
      </c>
      <c r="AW65" s="155">
        <f t="shared" si="237"/>
        <v>0</v>
      </c>
      <c r="AX65" s="155">
        <f t="shared" si="237"/>
        <v>0</v>
      </c>
      <c r="AY65" s="155">
        <f t="shared" si="237"/>
        <v>0</v>
      </c>
      <c r="AZ65" s="155">
        <f t="shared" si="237"/>
        <v>0</v>
      </c>
      <c r="BA65" s="155">
        <f t="shared" si="237"/>
        <v>0</v>
      </c>
      <c r="BB65" s="155">
        <f t="shared" si="237"/>
        <v>0</v>
      </c>
      <c r="BC65" s="155">
        <f t="shared" si="238"/>
        <v>0</v>
      </c>
      <c r="BD65" s="155">
        <f t="shared" si="238"/>
        <v>0</v>
      </c>
      <c r="BE65" s="155">
        <f t="shared" si="238"/>
        <v>0</v>
      </c>
      <c r="BF65" s="155">
        <f t="shared" si="238"/>
        <v>0</v>
      </c>
      <c r="BG65" s="155">
        <f t="shared" si="238"/>
        <v>0</v>
      </c>
      <c r="BH65" s="155">
        <f t="shared" si="238"/>
        <v>0</v>
      </c>
      <c r="BI65" s="155">
        <f t="shared" si="238"/>
        <v>0</v>
      </c>
      <c r="BJ65" s="155">
        <f t="shared" si="238"/>
        <v>0</v>
      </c>
      <c r="BK65" s="155">
        <f t="shared" si="238"/>
        <v>0</v>
      </c>
      <c r="BL65" s="155">
        <f t="shared" si="238"/>
        <v>0</v>
      </c>
      <c r="BM65" s="155">
        <f t="shared" si="238"/>
        <v>0</v>
      </c>
      <c r="BN65" s="155">
        <f t="shared" si="238"/>
        <v>0</v>
      </c>
      <c r="BO65" s="155">
        <f t="shared" si="238"/>
        <v>0</v>
      </c>
      <c r="BP65" s="155">
        <f t="shared" si="238"/>
        <v>0</v>
      </c>
      <c r="BQ65" s="155">
        <f t="shared" si="238"/>
        <v>0</v>
      </c>
      <c r="BR65" s="155">
        <f t="shared" si="238"/>
        <v>0</v>
      </c>
      <c r="BS65" s="155">
        <f t="shared" si="227"/>
        <v>-13788615.891883135</v>
      </c>
      <c r="BT65" s="155">
        <f t="shared" si="228"/>
        <v>0</v>
      </c>
      <c r="BU65" s="155">
        <f t="shared" si="228"/>
        <v>0</v>
      </c>
      <c r="BV65" s="155">
        <f t="shared" si="228"/>
        <v>0</v>
      </c>
      <c r="BW65" s="155">
        <f t="shared" si="228"/>
        <v>0</v>
      </c>
      <c r="BX65" s="155">
        <f t="shared" si="228"/>
        <v>0</v>
      </c>
      <c r="BY65" s="155">
        <f t="shared" si="228"/>
        <v>0</v>
      </c>
      <c r="BZ65" s="155">
        <f t="shared" si="228"/>
        <v>0</v>
      </c>
      <c r="CA65" s="155">
        <f t="shared" si="228"/>
        <v>0</v>
      </c>
      <c r="CB65" s="155">
        <f t="shared" si="228"/>
        <v>0</v>
      </c>
      <c r="CC65" s="155">
        <f t="shared" si="228"/>
        <v>0</v>
      </c>
      <c r="CD65" s="155">
        <f t="shared" si="228"/>
        <v>0</v>
      </c>
      <c r="CE65" s="155">
        <f t="shared" si="228"/>
        <v>0</v>
      </c>
    </row>
    <row r="66" spans="1:83">
      <c r="A66" s="41">
        <f>ROW()</f>
        <v>66</v>
      </c>
      <c r="C66" s="120" t="s">
        <v>79</v>
      </c>
      <c r="D66" s="120"/>
      <c r="E66" s="120"/>
      <c r="F66" s="120"/>
      <c r="G66" s="120"/>
      <c r="H66" s="157"/>
      <c r="I66" s="157"/>
      <c r="J66" s="195">
        <f t="shared" si="206"/>
        <v>6.0535967350006104E-8</v>
      </c>
      <c r="K66" s="195">
        <f t="shared" ref="K66:AP66" si="245">K44+K50+K56</f>
        <v>0</v>
      </c>
      <c r="L66" s="195">
        <f t="shared" si="245"/>
        <v>1974442.1424958329</v>
      </c>
      <c r="M66" s="195">
        <f t="shared" si="245"/>
        <v>-109647.71500416665</v>
      </c>
      <c r="N66" s="195">
        <f t="shared" si="245"/>
        <v>-109647.71500416665</v>
      </c>
      <c r="O66" s="195">
        <f t="shared" si="245"/>
        <v>1974442.1424958329</v>
      </c>
      <c r="P66" s="195">
        <f t="shared" si="245"/>
        <v>-109647.71500416665</v>
      </c>
      <c r="Q66" s="195">
        <f t="shared" si="245"/>
        <v>-3619941.1399791655</v>
      </c>
      <c r="R66" s="195">
        <f t="shared" si="245"/>
        <v>1974442.1424958329</v>
      </c>
      <c r="S66" s="195">
        <f t="shared" si="245"/>
        <v>-109647.71500416665</v>
      </c>
      <c r="T66" s="195">
        <f t="shared" si="245"/>
        <v>-109647.71500416665</v>
      </c>
      <c r="U66" s="195">
        <f t="shared" si="245"/>
        <v>1974442.1424958329</v>
      </c>
      <c r="V66" s="195">
        <f t="shared" si="245"/>
        <v>-109647.71500416665</v>
      </c>
      <c r="W66" s="195">
        <f t="shared" si="245"/>
        <v>-3619941.1399791655</v>
      </c>
      <c r="X66" s="195">
        <f t="shared" si="245"/>
        <v>2005338.7746332707</v>
      </c>
      <c r="Y66" s="195">
        <f t="shared" si="245"/>
        <v>-110012.43072922915</v>
      </c>
      <c r="Z66" s="195">
        <f t="shared" si="245"/>
        <v>-110012.43072922915</v>
      </c>
      <c r="AA66" s="195">
        <f t="shared" si="245"/>
        <v>2005338.7746332707</v>
      </c>
      <c r="AB66" s="195">
        <f t="shared" si="245"/>
        <v>-110012.43072922915</v>
      </c>
      <c r="AC66" s="195">
        <f t="shared" si="245"/>
        <v>-3680640.2570788534</v>
      </c>
      <c r="AD66" s="195">
        <f t="shared" si="245"/>
        <v>2005338.7746332707</v>
      </c>
      <c r="AE66" s="195">
        <f t="shared" si="245"/>
        <v>-110012.43072922915</v>
      </c>
      <c r="AF66" s="195">
        <f t="shared" si="245"/>
        <v>-110012.43072922915</v>
      </c>
      <c r="AG66" s="195">
        <f t="shared" si="245"/>
        <v>2005338.7746332707</v>
      </c>
      <c r="AH66" s="195">
        <f t="shared" si="245"/>
        <v>-110012.43072922915</v>
      </c>
      <c r="AI66" s="195">
        <f t="shared" si="245"/>
        <v>-3680640.2570788534</v>
      </c>
      <c r="AJ66" s="195">
        <f t="shared" si="245"/>
        <v>2036698.856252769</v>
      </c>
      <c r="AK66" s="195">
        <f t="shared" si="245"/>
        <v>-110382.61719016758</v>
      </c>
      <c r="AL66" s="195">
        <f t="shared" si="245"/>
        <v>-110382.61719016758</v>
      </c>
      <c r="AM66" s="195">
        <f t="shared" si="245"/>
        <v>2036698.856252769</v>
      </c>
      <c r="AN66" s="195">
        <f t="shared" si="245"/>
        <v>-110382.61719016758</v>
      </c>
      <c r="AO66" s="195">
        <f t="shared" si="245"/>
        <v>-3742249.8609350352</v>
      </c>
      <c r="AP66" s="195">
        <f t="shared" si="245"/>
        <v>2036698.856252769</v>
      </c>
      <c r="AQ66" s="195">
        <f t="shared" ref="AQ66:BV66" si="246">AQ44+AQ50+AQ56</f>
        <v>-110382.61719016758</v>
      </c>
      <c r="AR66" s="195">
        <f t="shared" si="246"/>
        <v>-110382.61719016758</v>
      </c>
      <c r="AS66" s="195">
        <f t="shared" si="246"/>
        <v>2036698.856252769</v>
      </c>
      <c r="AT66" s="195">
        <f t="shared" si="246"/>
        <v>-110382.61719016758</v>
      </c>
      <c r="AU66" s="195">
        <f t="shared" si="246"/>
        <v>-3742249.8609350352</v>
      </c>
      <c r="AV66" s="195">
        <f t="shared" si="246"/>
        <v>2068529.3390965601</v>
      </c>
      <c r="AW66" s="195">
        <f t="shared" si="246"/>
        <v>-110758.35644802009</v>
      </c>
      <c r="AX66" s="195">
        <f t="shared" si="246"/>
        <v>-110758.35644802009</v>
      </c>
      <c r="AY66" s="195">
        <f t="shared" si="246"/>
        <v>2068529.3390965601</v>
      </c>
      <c r="AZ66" s="195">
        <f t="shared" si="246"/>
        <v>-110758.35644802009</v>
      </c>
      <c r="BA66" s="195">
        <f t="shared" si="246"/>
        <v>-3804783.6088490598</v>
      </c>
      <c r="BB66" s="195">
        <f t="shared" si="246"/>
        <v>2068529.3390965601</v>
      </c>
      <c r="BC66" s="195">
        <f t="shared" si="246"/>
        <v>-110758.35644802009</v>
      </c>
      <c r="BD66" s="195">
        <f t="shared" si="246"/>
        <v>-110758.35644802009</v>
      </c>
      <c r="BE66" s="195">
        <f t="shared" si="246"/>
        <v>2068529.3390965601</v>
      </c>
      <c r="BF66" s="195">
        <f t="shared" si="246"/>
        <v>-110758.35644802009</v>
      </c>
      <c r="BG66" s="195">
        <f t="shared" si="246"/>
        <v>-3804783.6088490598</v>
      </c>
      <c r="BH66" s="195">
        <f t="shared" si="246"/>
        <v>2100837.2791830082</v>
      </c>
      <c r="BI66" s="195">
        <f t="shared" si="246"/>
        <v>-111139.73179474039</v>
      </c>
      <c r="BJ66" s="195">
        <f t="shared" si="246"/>
        <v>-111139.73179474039</v>
      </c>
      <c r="BK66" s="195">
        <f t="shared" si="246"/>
        <v>2100837.2791830082</v>
      </c>
      <c r="BL66" s="195">
        <f t="shared" si="246"/>
        <v>-111139.73179474039</v>
      </c>
      <c r="BM66" s="195">
        <f t="shared" si="246"/>
        <v>-3868255.3629817953</v>
      </c>
      <c r="BN66" s="195">
        <f t="shared" si="246"/>
        <v>2100837.2791830082</v>
      </c>
      <c r="BO66" s="195">
        <f t="shared" si="246"/>
        <v>-111139.73179474039</v>
      </c>
      <c r="BP66" s="195">
        <f t="shared" si="246"/>
        <v>-111139.73179474039</v>
      </c>
      <c r="BQ66" s="195">
        <f t="shared" si="246"/>
        <v>2100837.2791830082</v>
      </c>
      <c r="BR66" s="195">
        <f t="shared" si="246"/>
        <v>-111139.73179474039</v>
      </c>
      <c r="BS66" s="195">
        <f t="shared" si="246"/>
        <v>-3868255.3629817367</v>
      </c>
      <c r="BT66" s="195">
        <f t="shared" si="246"/>
        <v>0</v>
      </c>
      <c r="BU66" s="195">
        <f t="shared" si="246"/>
        <v>0</v>
      </c>
      <c r="BV66" s="195">
        <f t="shared" si="246"/>
        <v>0</v>
      </c>
      <c r="BW66" s="195">
        <f t="shared" ref="BW66:CE66" si="247">BW44+BW50+BW56</f>
        <v>0</v>
      </c>
      <c r="BX66" s="195">
        <f t="shared" si="247"/>
        <v>0</v>
      </c>
      <c r="BY66" s="195">
        <f t="shared" si="247"/>
        <v>0</v>
      </c>
      <c r="BZ66" s="195">
        <f t="shared" si="247"/>
        <v>0</v>
      </c>
      <c r="CA66" s="195">
        <f t="shared" si="247"/>
        <v>0</v>
      </c>
      <c r="CB66" s="195">
        <f t="shared" si="247"/>
        <v>0</v>
      </c>
      <c r="CC66" s="195">
        <f t="shared" si="247"/>
        <v>0</v>
      </c>
      <c r="CD66" s="195">
        <f t="shared" si="247"/>
        <v>0</v>
      </c>
      <c r="CE66" s="195">
        <f t="shared" si="247"/>
        <v>0</v>
      </c>
    </row>
    <row r="67" spans="1:83">
      <c r="A67" s="41">
        <f>ROW()</f>
        <v>67</v>
      </c>
      <c r="C67" s="121" t="s">
        <v>80</v>
      </c>
      <c r="D67" s="121"/>
      <c r="E67" s="121"/>
      <c r="F67" s="121"/>
      <c r="G67" s="121"/>
      <c r="H67" s="158"/>
      <c r="I67" s="158"/>
      <c r="J67" s="158">
        <f>K67</f>
        <v>0</v>
      </c>
      <c r="K67" s="158">
        <v>0</v>
      </c>
      <c r="L67" s="158">
        <f>K68</f>
        <v>0</v>
      </c>
      <c r="M67" s="158">
        <f t="shared" ref="M67:BG67" si="248">L68</f>
        <v>1974442.1424958329</v>
      </c>
      <c r="N67" s="158">
        <f t="shared" si="248"/>
        <v>1864794.4274916663</v>
      </c>
      <c r="O67" s="158">
        <f t="shared" si="248"/>
        <v>1755146.7124874997</v>
      </c>
      <c r="P67" s="158">
        <f t="shared" si="248"/>
        <v>3729588.8549833326</v>
      </c>
      <c r="Q67" s="158">
        <f t="shared" si="248"/>
        <v>3619941.139979166</v>
      </c>
      <c r="R67" s="158">
        <f t="shared" si="248"/>
        <v>0</v>
      </c>
      <c r="S67" s="158">
        <f t="shared" si="248"/>
        <v>1974442.1424958329</v>
      </c>
      <c r="T67" s="158">
        <f t="shared" si="248"/>
        <v>1864794.4274916663</v>
      </c>
      <c r="U67" s="158">
        <f t="shared" si="248"/>
        <v>1755146.7124874997</v>
      </c>
      <c r="V67" s="158">
        <f t="shared" si="248"/>
        <v>3729588.8549833326</v>
      </c>
      <c r="W67" s="158">
        <f t="shared" si="248"/>
        <v>3619941.139979166</v>
      </c>
      <c r="X67" s="158">
        <f t="shared" si="248"/>
        <v>0</v>
      </c>
      <c r="Y67" s="158">
        <f t="shared" si="248"/>
        <v>2005338.7746332707</v>
      </c>
      <c r="Z67" s="158">
        <f t="shared" si="248"/>
        <v>1895326.3439040415</v>
      </c>
      <c r="AA67" s="158">
        <f t="shared" si="248"/>
        <v>1785313.9131748122</v>
      </c>
      <c r="AB67" s="158">
        <f t="shared" si="248"/>
        <v>3790652.6878080829</v>
      </c>
      <c r="AC67" s="158">
        <f t="shared" si="248"/>
        <v>3680640.2570788539</v>
      </c>
      <c r="AD67" s="158">
        <f t="shared" si="248"/>
        <v>0</v>
      </c>
      <c r="AE67" s="158">
        <f t="shared" si="248"/>
        <v>2005338.7746332707</v>
      </c>
      <c r="AF67" s="158">
        <f t="shared" si="248"/>
        <v>1895326.3439040415</v>
      </c>
      <c r="AG67" s="158">
        <f t="shared" si="248"/>
        <v>1785313.9131748122</v>
      </c>
      <c r="AH67" s="158">
        <f t="shared" si="248"/>
        <v>3790652.6878080829</v>
      </c>
      <c r="AI67" s="158">
        <f t="shared" si="248"/>
        <v>3680640.2570788539</v>
      </c>
      <c r="AJ67" s="158">
        <f t="shared" si="248"/>
        <v>0</v>
      </c>
      <c r="AK67" s="158">
        <f t="shared" si="248"/>
        <v>2036698.856252769</v>
      </c>
      <c r="AL67" s="158">
        <f t="shared" si="248"/>
        <v>1926316.2390626015</v>
      </c>
      <c r="AM67" s="158">
        <f t="shared" si="248"/>
        <v>1815933.6218724339</v>
      </c>
      <c r="AN67" s="158">
        <f t="shared" si="248"/>
        <v>3852632.4781252029</v>
      </c>
      <c r="AO67" s="158">
        <f t="shared" si="248"/>
        <v>3742249.8609350352</v>
      </c>
      <c r="AP67" s="158">
        <f t="shared" si="248"/>
        <v>0</v>
      </c>
      <c r="AQ67" s="158">
        <f t="shared" si="248"/>
        <v>2036698.856252769</v>
      </c>
      <c r="AR67" s="158">
        <f t="shared" si="248"/>
        <v>1926316.2390626015</v>
      </c>
      <c r="AS67" s="158">
        <f t="shared" si="248"/>
        <v>1815933.6218724339</v>
      </c>
      <c r="AT67" s="158">
        <f t="shared" si="248"/>
        <v>3852632.4781252029</v>
      </c>
      <c r="AU67" s="158">
        <f>AT68</f>
        <v>3742249.8609350352</v>
      </c>
      <c r="AV67" s="158">
        <f t="shared" si="248"/>
        <v>0</v>
      </c>
      <c r="AW67" s="158">
        <f t="shared" si="248"/>
        <v>2068529.3390965601</v>
      </c>
      <c r="AX67" s="158">
        <f t="shared" si="248"/>
        <v>1957770.9826485401</v>
      </c>
      <c r="AY67" s="158">
        <f t="shared" si="248"/>
        <v>1847012.62620052</v>
      </c>
      <c r="AZ67" s="158">
        <f t="shared" si="248"/>
        <v>3915541.9652970801</v>
      </c>
      <c r="BA67" s="158">
        <f t="shared" si="248"/>
        <v>3804783.6088490598</v>
      </c>
      <c r="BB67" s="158">
        <f t="shared" si="248"/>
        <v>0</v>
      </c>
      <c r="BC67" s="158">
        <f t="shared" si="248"/>
        <v>2068529.3390965601</v>
      </c>
      <c r="BD67" s="158">
        <f t="shared" si="248"/>
        <v>1957770.9826485401</v>
      </c>
      <c r="BE67" s="158">
        <f t="shared" si="248"/>
        <v>1847012.62620052</v>
      </c>
      <c r="BF67" s="158">
        <f t="shared" si="248"/>
        <v>3915541.9652970801</v>
      </c>
      <c r="BG67" s="158">
        <f t="shared" si="248"/>
        <v>3804783.6088490598</v>
      </c>
      <c r="BH67" s="158">
        <f t="shared" ref="BH67" si="249">BG68</f>
        <v>0</v>
      </c>
      <c r="BI67" s="158">
        <f t="shared" ref="BI67" si="250">BH68</f>
        <v>2100837.2791830082</v>
      </c>
      <c r="BJ67" s="158">
        <f t="shared" ref="BJ67" si="251">BI68</f>
        <v>1989697.5473882679</v>
      </c>
      <c r="BK67" s="158">
        <f t="shared" ref="BK67" si="252">BJ68</f>
        <v>1878557.8155935276</v>
      </c>
      <c r="BL67" s="158">
        <f t="shared" ref="BL67" si="253">BK68</f>
        <v>3979395.0947765359</v>
      </c>
      <c r="BM67" s="158">
        <f t="shared" ref="BM67" si="254">BL68</f>
        <v>3868255.3629817953</v>
      </c>
      <c r="BN67" s="158">
        <f t="shared" ref="BN67" si="255">BM68</f>
        <v>0</v>
      </c>
      <c r="BO67" s="158">
        <f t="shared" ref="BO67" si="256">BN68</f>
        <v>2100837.2791830082</v>
      </c>
      <c r="BP67" s="158">
        <f t="shared" ref="BP67" si="257">BO68</f>
        <v>1989697.5473882679</v>
      </c>
      <c r="BQ67" s="158">
        <f t="shared" ref="BQ67" si="258">BP68</f>
        <v>1878557.8155935276</v>
      </c>
      <c r="BR67" s="158">
        <f t="shared" ref="BR67" si="259">BQ68</f>
        <v>3979395.0947765359</v>
      </c>
      <c r="BS67" s="158">
        <f t="shared" ref="BS67" si="260">BR68</f>
        <v>3868255.3629817953</v>
      </c>
      <c r="BT67" s="158">
        <f t="shared" ref="BT67" si="261">BS68</f>
        <v>5.8673322200775146E-8</v>
      </c>
      <c r="BU67" s="158">
        <f t="shared" ref="BU67" si="262">BT68</f>
        <v>5.8673322200775146E-8</v>
      </c>
      <c r="BV67" s="158">
        <f t="shared" ref="BV67" si="263">BU68</f>
        <v>5.8673322200775146E-8</v>
      </c>
      <c r="BW67" s="158">
        <f t="shared" ref="BW67" si="264">BV68</f>
        <v>5.8673322200775146E-8</v>
      </c>
      <c r="BX67" s="158">
        <f t="shared" ref="BX67" si="265">BW68</f>
        <v>5.8673322200775146E-8</v>
      </c>
      <c r="BY67" s="158">
        <f t="shared" ref="BY67" si="266">BX68</f>
        <v>5.8673322200775146E-8</v>
      </c>
      <c r="BZ67" s="158">
        <f t="shared" ref="BZ67" si="267">BY68</f>
        <v>5.8673322200775146E-8</v>
      </c>
      <c r="CA67" s="158">
        <f t="shared" ref="CA67" si="268">BZ68</f>
        <v>5.8673322200775146E-8</v>
      </c>
      <c r="CB67" s="158">
        <f t="shared" ref="CB67" si="269">CA68</f>
        <v>5.8673322200775146E-8</v>
      </c>
      <c r="CC67" s="158">
        <f t="shared" ref="CC67" si="270">CB68</f>
        <v>5.8673322200775146E-8</v>
      </c>
      <c r="CD67" s="158">
        <f t="shared" ref="CD67" si="271">CC68</f>
        <v>5.8673322200775146E-8</v>
      </c>
      <c r="CE67" s="158">
        <f t="shared" ref="CE67" si="272">CD68</f>
        <v>5.8673322200775146E-8</v>
      </c>
    </row>
    <row r="68" spans="1:83">
      <c r="A68" s="41">
        <f>ROW()</f>
        <v>68</v>
      </c>
      <c r="C68" s="108" t="s">
        <v>81</v>
      </c>
      <c r="D68" s="108"/>
      <c r="E68" s="108"/>
      <c r="F68" s="108"/>
      <c r="G68" s="108"/>
      <c r="H68" s="159"/>
      <c r="I68" s="159"/>
      <c r="J68" s="159">
        <f>CE68</f>
        <v>5.8673322200775146E-8</v>
      </c>
      <c r="K68" s="159">
        <f>SUM(K66:K67)</f>
        <v>0</v>
      </c>
      <c r="L68" s="159">
        <f>SUM(L66:L67)</f>
        <v>1974442.1424958329</v>
      </c>
      <c r="M68" s="159">
        <f t="shared" ref="M68:BG68" si="273">SUM(M66:M67)</f>
        <v>1864794.4274916663</v>
      </c>
      <c r="N68" s="159">
        <f t="shared" si="273"/>
        <v>1755146.7124874997</v>
      </c>
      <c r="O68" s="159">
        <f t="shared" si="273"/>
        <v>3729588.8549833326</v>
      </c>
      <c r="P68" s="159">
        <f t="shared" si="273"/>
        <v>3619941.139979166</v>
      </c>
      <c r="Q68" s="159">
        <f t="shared" si="273"/>
        <v>0</v>
      </c>
      <c r="R68" s="159">
        <f t="shared" si="273"/>
        <v>1974442.1424958329</v>
      </c>
      <c r="S68" s="159">
        <f t="shared" si="273"/>
        <v>1864794.4274916663</v>
      </c>
      <c r="T68" s="159">
        <f t="shared" si="273"/>
        <v>1755146.7124874997</v>
      </c>
      <c r="U68" s="159">
        <f t="shared" si="273"/>
        <v>3729588.8549833326</v>
      </c>
      <c r="V68" s="159">
        <f t="shared" si="273"/>
        <v>3619941.139979166</v>
      </c>
      <c r="W68" s="159">
        <f t="shared" si="273"/>
        <v>0</v>
      </c>
      <c r="X68" s="159">
        <f t="shared" si="273"/>
        <v>2005338.7746332707</v>
      </c>
      <c r="Y68" s="159">
        <f t="shared" si="273"/>
        <v>1895326.3439040415</v>
      </c>
      <c r="Z68" s="159">
        <f t="shared" si="273"/>
        <v>1785313.9131748122</v>
      </c>
      <c r="AA68" s="159">
        <f t="shared" si="273"/>
        <v>3790652.6878080829</v>
      </c>
      <c r="AB68" s="159">
        <f t="shared" si="273"/>
        <v>3680640.2570788539</v>
      </c>
      <c r="AC68" s="159">
        <f t="shared" si="273"/>
        <v>0</v>
      </c>
      <c r="AD68" s="159">
        <f t="shared" si="273"/>
        <v>2005338.7746332707</v>
      </c>
      <c r="AE68" s="159">
        <f t="shared" si="273"/>
        <v>1895326.3439040415</v>
      </c>
      <c r="AF68" s="159">
        <f t="shared" si="273"/>
        <v>1785313.9131748122</v>
      </c>
      <c r="AG68" s="159">
        <f t="shared" si="273"/>
        <v>3790652.6878080829</v>
      </c>
      <c r="AH68" s="159">
        <f t="shared" si="273"/>
        <v>3680640.2570788539</v>
      </c>
      <c r="AI68" s="159">
        <f t="shared" si="273"/>
        <v>0</v>
      </c>
      <c r="AJ68" s="159">
        <f t="shared" si="273"/>
        <v>2036698.856252769</v>
      </c>
      <c r="AK68" s="159">
        <f t="shared" si="273"/>
        <v>1926316.2390626015</v>
      </c>
      <c r="AL68" s="159">
        <f t="shared" si="273"/>
        <v>1815933.6218724339</v>
      </c>
      <c r="AM68" s="159">
        <f t="shared" si="273"/>
        <v>3852632.4781252029</v>
      </c>
      <c r="AN68" s="159">
        <f t="shared" si="273"/>
        <v>3742249.8609350352</v>
      </c>
      <c r="AO68" s="159">
        <f t="shared" si="273"/>
        <v>0</v>
      </c>
      <c r="AP68" s="159">
        <f t="shared" si="273"/>
        <v>2036698.856252769</v>
      </c>
      <c r="AQ68" s="159">
        <f t="shared" si="273"/>
        <v>1926316.2390626015</v>
      </c>
      <c r="AR68" s="159">
        <f t="shared" si="273"/>
        <v>1815933.6218724339</v>
      </c>
      <c r="AS68" s="159">
        <f t="shared" si="273"/>
        <v>3852632.4781252029</v>
      </c>
      <c r="AT68" s="159">
        <f t="shared" si="273"/>
        <v>3742249.8609350352</v>
      </c>
      <c r="AU68" s="159">
        <f>ROUND(SUM(AU66:AU67),0)</f>
        <v>0</v>
      </c>
      <c r="AV68" s="159">
        <f t="shared" si="273"/>
        <v>2068529.3390965601</v>
      </c>
      <c r="AW68" s="159">
        <f t="shared" si="273"/>
        <v>1957770.9826485401</v>
      </c>
      <c r="AX68" s="159">
        <f t="shared" si="273"/>
        <v>1847012.62620052</v>
      </c>
      <c r="AY68" s="159">
        <f t="shared" si="273"/>
        <v>3915541.9652970801</v>
      </c>
      <c r="AZ68" s="159">
        <f t="shared" si="273"/>
        <v>3804783.6088490598</v>
      </c>
      <c r="BA68" s="159">
        <f t="shared" si="273"/>
        <v>0</v>
      </c>
      <c r="BB68" s="159">
        <f t="shared" si="273"/>
        <v>2068529.3390965601</v>
      </c>
      <c r="BC68" s="159">
        <f t="shared" si="273"/>
        <v>1957770.9826485401</v>
      </c>
      <c r="BD68" s="159">
        <f t="shared" si="273"/>
        <v>1847012.62620052</v>
      </c>
      <c r="BE68" s="159">
        <f t="shared" si="273"/>
        <v>3915541.9652970801</v>
      </c>
      <c r="BF68" s="159">
        <f t="shared" si="273"/>
        <v>3804783.6088490598</v>
      </c>
      <c r="BG68" s="159">
        <f t="shared" si="273"/>
        <v>0</v>
      </c>
      <c r="BH68" s="159">
        <f t="shared" ref="BH68:BS68" si="274">SUM(BH66:BH67)</f>
        <v>2100837.2791830082</v>
      </c>
      <c r="BI68" s="159">
        <f t="shared" si="274"/>
        <v>1989697.5473882679</v>
      </c>
      <c r="BJ68" s="159">
        <f t="shared" si="274"/>
        <v>1878557.8155935276</v>
      </c>
      <c r="BK68" s="159">
        <f t="shared" si="274"/>
        <v>3979395.0947765359</v>
      </c>
      <c r="BL68" s="159">
        <f t="shared" si="274"/>
        <v>3868255.3629817953</v>
      </c>
      <c r="BM68" s="159">
        <f t="shared" si="274"/>
        <v>0</v>
      </c>
      <c r="BN68" s="159">
        <f t="shared" si="274"/>
        <v>2100837.2791830082</v>
      </c>
      <c r="BO68" s="159">
        <f t="shared" si="274"/>
        <v>1989697.5473882679</v>
      </c>
      <c r="BP68" s="159">
        <f t="shared" si="274"/>
        <v>1878557.8155935276</v>
      </c>
      <c r="BQ68" s="159">
        <f t="shared" si="274"/>
        <v>3979395.0947765359</v>
      </c>
      <c r="BR68" s="159">
        <f t="shared" si="274"/>
        <v>3868255.3629817953</v>
      </c>
      <c r="BS68" s="159">
        <f t="shared" si="274"/>
        <v>5.8673322200775146E-8</v>
      </c>
      <c r="BT68" s="159">
        <f t="shared" ref="BT68:CE68" si="275">SUM(BT66:BT67)</f>
        <v>5.8673322200775146E-8</v>
      </c>
      <c r="BU68" s="159">
        <f t="shared" si="275"/>
        <v>5.8673322200775146E-8</v>
      </c>
      <c r="BV68" s="159">
        <f t="shared" si="275"/>
        <v>5.8673322200775146E-8</v>
      </c>
      <c r="BW68" s="159">
        <f t="shared" si="275"/>
        <v>5.8673322200775146E-8</v>
      </c>
      <c r="BX68" s="159">
        <f t="shared" si="275"/>
        <v>5.8673322200775146E-8</v>
      </c>
      <c r="BY68" s="159">
        <f t="shared" si="275"/>
        <v>5.8673322200775146E-8</v>
      </c>
      <c r="BZ68" s="159">
        <f t="shared" si="275"/>
        <v>5.8673322200775146E-8</v>
      </c>
      <c r="CA68" s="159">
        <f t="shared" si="275"/>
        <v>5.8673322200775146E-8</v>
      </c>
      <c r="CB68" s="159">
        <f t="shared" si="275"/>
        <v>5.8673322200775146E-8</v>
      </c>
      <c r="CC68" s="159">
        <f t="shared" si="275"/>
        <v>5.8673322200775146E-8</v>
      </c>
      <c r="CD68" s="159">
        <f t="shared" si="275"/>
        <v>5.8673322200775146E-8</v>
      </c>
      <c r="CE68" s="159">
        <f t="shared" si="275"/>
        <v>5.8673322200775146E-8</v>
      </c>
    </row>
    <row r="69" spans="1:83">
      <c r="A69" s="41">
        <f>ROW()</f>
        <v>69</v>
      </c>
      <c r="J69" s="155"/>
      <c r="K69" s="155"/>
      <c r="L69" s="155"/>
      <c r="M69" s="155"/>
      <c r="N69" s="155"/>
      <c r="O69" s="155"/>
      <c r="P69" s="155"/>
      <c r="Q69" s="155"/>
      <c r="R69" s="155"/>
      <c r="S69" s="155"/>
      <c r="T69" s="155"/>
      <c r="U69" s="155"/>
      <c r="V69" s="155"/>
      <c r="W69" s="155"/>
      <c r="X69" s="155"/>
      <c r="Y69" s="155"/>
      <c r="Z69" s="155"/>
      <c r="AA69" s="155"/>
      <c r="AB69" s="155"/>
      <c r="AC69" s="155"/>
      <c r="AD69" s="155"/>
      <c r="AE69" s="155"/>
      <c r="AF69" s="155"/>
      <c r="AG69" s="155"/>
      <c r="AH69" s="155"/>
      <c r="AI69" s="155"/>
      <c r="AJ69" s="155"/>
      <c r="AK69" s="155"/>
      <c r="AL69" s="155"/>
      <c r="AM69" s="155"/>
      <c r="AN69" s="155"/>
      <c r="AO69" s="155"/>
      <c r="AP69" s="155"/>
      <c r="AQ69" s="155"/>
      <c r="AR69" s="155"/>
      <c r="AS69" s="155"/>
      <c r="AT69" s="155"/>
      <c r="AU69" s="155"/>
      <c r="AV69" s="155"/>
      <c r="AW69" s="155"/>
      <c r="AX69" s="155"/>
      <c r="AY69" s="155"/>
      <c r="AZ69" s="155"/>
      <c r="BA69" s="155"/>
      <c r="BB69" s="155"/>
      <c r="BC69" s="155"/>
      <c r="BD69" s="155"/>
      <c r="BE69" s="155"/>
      <c r="BF69" s="155"/>
      <c r="BG69" s="155"/>
      <c r="BH69" s="155"/>
      <c r="BI69" s="155"/>
      <c r="BJ69" s="155"/>
      <c r="BK69" s="155"/>
      <c r="BL69" s="155"/>
      <c r="BM69" s="155"/>
      <c r="BN69" s="155"/>
      <c r="BO69" s="155"/>
      <c r="BP69" s="155"/>
      <c r="BQ69" s="155"/>
      <c r="BR69" s="155"/>
      <c r="BS69" s="155"/>
      <c r="BT69" s="155"/>
      <c r="BU69" s="155"/>
      <c r="BV69" s="155"/>
      <c r="BW69" s="155"/>
      <c r="BX69" s="155"/>
      <c r="BY69" s="155"/>
      <c r="BZ69" s="155"/>
      <c r="CA69" s="155"/>
      <c r="CB69" s="155"/>
      <c r="CC69" s="155"/>
      <c r="CD69" s="155"/>
      <c r="CE69" s="155"/>
    </row>
    <row r="70" spans="1:83" outlineLevel="1">
      <c r="A70" s="41">
        <f>ROW()</f>
        <v>70</v>
      </c>
      <c r="C70" s="119" t="s">
        <v>182</v>
      </c>
      <c r="J70" s="155"/>
      <c r="K70" s="155"/>
      <c r="L70" s="155"/>
      <c r="M70" s="155"/>
      <c r="N70" s="155"/>
      <c r="O70" s="155"/>
      <c r="P70" s="155"/>
      <c r="Q70" s="155"/>
      <c r="R70" s="155"/>
      <c r="S70" s="155"/>
      <c r="T70" s="155"/>
      <c r="U70" s="155"/>
      <c r="V70" s="155"/>
      <c r="W70" s="155"/>
      <c r="X70" s="155"/>
      <c r="Y70" s="155"/>
      <c r="Z70" s="155"/>
      <c r="AA70" s="155"/>
      <c r="AB70" s="155"/>
      <c r="AC70" s="155"/>
      <c r="AD70" s="155"/>
      <c r="AE70" s="155"/>
      <c r="AF70" s="155"/>
      <c r="AG70" s="155"/>
      <c r="AH70" s="155"/>
      <c r="AI70" s="155"/>
      <c r="AJ70" s="155"/>
      <c r="AK70" s="155"/>
      <c r="AL70" s="155"/>
      <c r="AM70" s="155"/>
      <c r="AN70" s="155"/>
      <c r="AO70" s="155"/>
      <c r="AP70" s="155"/>
      <c r="AQ70" s="155"/>
      <c r="AR70" s="155"/>
      <c r="AS70" s="155"/>
      <c r="AT70" s="155"/>
      <c r="AU70" s="155"/>
      <c r="AV70" s="155"/>
      <c r="AW70" s="155"/>
      <c r="AX70" s="155"/>
      <c r="AY70" s="155"/>
      <c r="AZ70" s="155"/>
      <c r="BA70" s="155"/>
      <c r="BB70" s="155"/>
      <c r="BC70" s="155"/>
      <c r="BD70" s="155"/>
      <c r="BE70" s="155"/>
      <c r="BF70" s="155"/>
      <c r="BG70" s="155"/>
      <c r="BH70" s="155"/>
      <c r="BI70" s="155"/>
      <c r="BJ70" s="155"/>
      <c r="BK70" s="155"/>
      <c r="BL70" s="155"/>
      <c r="BM70" s="155"/>
      <c r="BN70" s="155"/>
      <c r="BO70" s="155"/>
      <c r="BP70" s="155"/>
      <c r="BQ70" s="155"/>
      <c r="BR70" s="155"/>
      <c r="BS70" s="155"/>
      <c r="BT70" s="155"/>
      <c r="BU70" s="155"/>
      <c r="BV70" s="155"/>
      <c r="BW70" s="155"/>
      <c r="BX70" s="155"/>
      <c r="BY70" s="155"/>
      <c r="BZ70" s="155"/>
      <c r="CA70" s="155"/>
      <c r="CB70" s="155"/>
      <c r="CC70" s="155"/>
      <c r="CD70" s="155"/>
      <c r="CE70" s="155"/>
    </row>
    <row r="71" spans="1:83" outlineLevel="1">
      <c r="A71" s="41">
        <f>ROW()</f>
        <v>71</v>
      </c>
      <c r="J71" s="155"/>
      <c r="K71" s="155"/>
      <c r="L71" s="155"/>
      <c r="M71" s="155"/>
      <c r="N71" s="155"/>
      <c r="O71" s="155"/>
      <c r="P71" s="155"/>
      <c r="Q71" s="155"/>
      <c r="R71" s="155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155"/>
      <c r="AF71" s="155"/>
      <c r="AG71" s="155"/>
      <c r="AH71" s="155"/>
      <c r="AI71" s="155"/>
      <c r="AJ71" s="155"/>
      <c r="AK71" s="155"/>
      <c r="AL71" s="155"/>
      <c r="AM71" s="155"/>
      <c r="AN71" s="155"/>
      <c r="AO71" s="155"/>
      <c r="AP71" s="155"/>
      <c r="AQ71" s="155"/>
      <c r="AR71" s="155"/>
      <c r="AS71" s="155"/>
      <c r="AT71" s="155"/>
      <c r="AU71" s="155"/>
      <c r="AV71" s="155"/>
      <c r="AW71" s="155"/>
      <c r="AX71" s="155"/>
      <c r="AY71" s="155"/>
      <c r="AZ71" s="155"/>
      <c r="BA71" s="155"/>
      <c r="BB71" s="155"/>
      <c r="BC71" s="155"/>
      <c r="BD71" s="155"/>
      <c r="BE71" s="155"/>
      <c r="BF71" s="155"/>
      <c r="BG71" s="155"/>
      <c r="BH71" s="155"/>
      <c r="BI71" s="155"/>
      <c r="BJ71" s="155"/>
      <c r="BK71" s="155"/>
      <c r="BL71" s="155"/>
      <c r="BM71" s="155"/>
      <c r="BN71" s="155"/>
      <c r="BO71" s="155"/>
      <c r="BP71" s="155"/>
      <c r="BQ71" s="155"/>
      <c r="BR71" s="155"/>
      <c r="BS71" s="155"/>
      <c r="BT71" s="155"/>
      <c r="BU71" s="155"/>
      <c r="BV71" s="155"/>
      <c r="BW71" s="155"/>
      <c r="BX71" s="155"/>
      <c r="BY71" s="155"/>
      <c r="BZ71" s="155"/>
      <c r="CA71" s="155"/>
      <c r="CB71" s="155"/>
      <c r="CC71" s="155"/>
      <c r="CD71" s="155"/>
      <c r="CE71" s="155"/>
    </row>
    <row r="72" spans="1:83" outlineLevel="1">
      <c r="A72" s="41">
        <f>ROW()</f>
        <v>72</v>
      </c>
      <c r="C72" s="41" t="s">
        <v>245</v>
      </c>
      <c r="J72" s="155">
        <f t="shared" ref="J72:J79" si="276">SUM(K72:CE72)</f>
        <v>42951148.971311137</v>
      </c>
      <c r="K72" s="155"/>
      <c r="L72" s="155">
        <f t="shared" ref="L72:AQ72" si="277">L$11*INDEX($F$14:$F$20,L23)/12</f>
        <v>694696.61916666653</v>
      </c>
      <c r="M72" s="155">
        <f t="shared" si="277"/>
        <v>694696.61916666653</v>
      </c>
      <c r="N72" s="155">
        <f t="shared" si="277"/>
        <v>694696.61916666653</v>
      </c>
      <c r="O72" s="155">
        <f t="shared" si="277"/>
        <v>694696.61916666653</v>
      </c>
      <c r="P72" s="155">
        <f t="shared" si="277"/>
        <v>694696.61916666653</v>
      </c>
      <c r="Q72" s="155">
        <f t="shared" si="277"/>
        <v>694696.61916666653</v>
      </c>
      <c r="R72" s="155">
        <f t="shared" si="277"/>
        <v>694696.61916666653</v>
      </c>
      <c r="S72" s="155">
        <f t="shared" si="277"/>
        <v>694696.61916666653</v>
      </c>
      <c r="T72" s="155">
        <f t="shared" si="277"/>
        <v>694696.61916666653</v>
      </c>
      <c r="U72" s="155">
        <f t="shared" si="277"/>
        <v>694696.61916666653</v>
      </c>
      <c r="V72" s="155">
        <f t="shared" si="277"/>
        <v>694696.61916666653</v>
      </c>
      <c r="W72" s="155">
        <f t="shared" si="277"/>
        <v>694696.61916666653</v>
      </c>
      <c r="X72" s="155">
        <f t="shared" si="277"/>
        <v>705117.06845416653</v>
      </c>
      <c r="Y72" s="155">
        <f t="shared" si="277"/>
        <v>705117.06845416653</v>
      </c>
      <c r="Z72" s="155">
        <f t="shared" si="277"/>
        <v>705117.06845416653</v>
      </c>
      <c r="AA72" s="155">
        <f t="shared" si="277"/>
        <v>705117.06845416653</v>
      </c>
      <c r="AB72" s="155">
        <f t="shared" si="277"/>
        <v>705117.06845416653</v>
      </c>
      <c r="AC72" s="155">
        <f t="shared" si="277"/>
        <v>705117.06845416653</v>
      </c>
      <c r="AD72" s="155">
        <f t="shared" si="277"/>
        <v>705117.06845416653</v>
      </c>
      <c r="AE72" s="155">
        <f t="shared" si="277"/>
        <v>705117.06845416653</v>
      </c>
      <c r="AF72" s="155">
        <f t="shared" si="277"/>
        <v>705117.06845416653</v>
      </c>
      <c r="AG72" s="155">
        <f t="shared" si="277"/>
        <v>705117.06845416653</v>
      </c>
      <c r="AH72" s="155">
        <f t="shared" si="277"/>
        <v>705117.06845416653</v>
      </c>
      <c r="AI72" s="155">
        <f t="shared" si="277"/>
        <v>705117.06845416653</v>
      </c>
      <c r="AJ72" s="155">
        <f t="shared" si="277"/>
        <v>715693.82448097889</v>
      </c>
      <c r="AK72" s="155">
        <f t="shared" si="277"/>
        <v>715693.82448097889</v>
      </c>
      <c r="AL72" s="155">
        <f t="shared" si="277"/>
        <v>715693.82448097889</v>
      </c>
      <c r="AM72" s="155">
        <f t="shared" si="277"/>
        <v>715693.82448097889</v>
      </c>
      <c r="AN72" s="155">
        <f t="shared" si="277"/>
        <v>715693.82448097889</v>
      </c>
      <c r="AO72" s="155">
        <f t="shared" si="277"/>
        <v>715693.82448097889</v>
      </c>
      <c r="AP72" s="155">
        <f t="shared" si="277"/>
        <v>715693.82448097889</v>
      </c>
      <c r="AQ72" s="155">
        <f t="shared" si="277"/>
        <v>715693.82448097889</v>
      </c>
      <c r="AR72" s="155">
        <f t="shared" ref="AR72:BW72" si="278">AR$11*INDEX($F$14:$F$20,AR23)/12</f>
        <v>715693.82448097889</v>
      </c>
      <c r="AS72" s="155">
        <f t="shared" si="278"/>
        <v>715693.82448097889</v>
      </c>
      <c r="AT72" s="155">
        <f t="shared" si="278"/>
        <v>715693.82448097889</v>
      </c>
      <c r="AU72" s="155">
        <f t="shared" si="278"/>
        <v>715693.82448097889</v>
      </c>
      <c r="AV72" s="155">
        <f t="shared" si="278"/>
        <v>726429.23184819345</v>
      </c>
      <c r="AW72" s="155">
        <f t="shared" si="278"/>
        <v>726429.23184819345</v>
      </c>
      <c r="AX72" s="155">
        <f t="shared" si="278"/>
        <v>726429.23184819345</v>
      </c>
      <c r="AY72" s="155">
        <f t="shared" si="278"/>
        <v>726429.23184819345</v>
      </c>
      <c r="AZ72" s="155">
        <f t="shared" si="278"/>
        <v>726429.23184819345</v>
      </c>
      <c r="BA72" s="155">
        <f t="shared" si="278"/>
        <v>726429.23184819345</v>
      </c>
      <c r="BB72" s="155">
        <f t="shared" si="278"/>
        <v>726429.23184819345</v>
      </c>
      <c r="BC72" s="155">
        <f t="shared" si="278"/>
        <v>726429.23184819345</v>
      </c>
      <c r="BD72" s="155">
        <f t="shared" si="278"/>
        <v>726429.23184819345</v>
      </c>
      <c r="BE72" s="155">
        <f t="shared" si="278"/>
        <v>726429.23184819345</v>
      </c>
      <c r="BF72" s="155">
        <f t="shared" si="278"/>
        <v>726429.23184819345</v>
      </c>
      <c r="BG72" s="155">
        <f t="shared" si="278"/>
        <v>726429.23184819345</v>
      </c>
      <c r="BH72" s="155">
        <f t="shared" si="278"/>
        <v>737325.67032591626</v>
      </c>
      <c r="BI72" s="155">
        <f t="shared" si="278"/>
        <v>737325.67032591626</v>
      </c>
      <c r="BJ72" s="155">
        <f t="shared" si="278"/>
        <v>737325.67032591626</v>
      </c>
      <c r="BK72" s="155">
        <f t="shared" si="278"/>
        <v>737325.67032591626</v>
      </c>
      <c r="BL72" s="155">
        <f t="shared" si="278"/>
        <v>737325.67032591626</v>
      </c>
      <c r="BM72" s="155">
        <f t="shared" si="278"/>
        <v>737325.67032591626</v>
      </c>
      <c r="BN72" s="155">
        <f t="shared" si="278"/>
        <v>737325.67032591626</v>
      </c>
      <c r="BO72" s="155">
        <f t="shared" si="278"/>
        <v>737325.67032591626</v>
      </c>
      <c r="BP72" s="155">
        <f t="shared" si="278"/>
        <v>737325.67032591626</v>
      </c>
      <c r="BQ72" s="155">
        <f t="shared" si="278"/>
        <v>737325.67032591626</v>
      </c>
      <c r="BR72" s="155">
        <f t="shared" si="278"/>
        <v>737325.67032591626</v>
      </c>
      <c r="BS72" s="155">
        <f t="shared" si="278"/>
        <v>737325.67032591626</v>
      </c>
      <c r="BT72" s="155">
        <f t="shared" si="278"/>
        <v>0</v>
      </c>
      <c r="BU72" s="155">
        <f t="shared" si="278"/>
        <v>0</v>
      </c>
      <c r="BV72" s="155">
        <f t="shared" si="278"/>
        <v>0</v>
      </c>
      <c r="BW72" s="155">
        <f t="shared" si="278"/>
        <v>0</v>
      </c>
      <c r="BX72" s="155">
        <f t="shared" ref="BX72:CE72" si="279">BX$11*INDEX($F$14:$F$20,BX23)/12</f>
        <v>0</v>
      </c>
      <c r="BY72" s="155">
        <f t="shared" si="279"/>
        <v>0</v>
      </c>
      <c r="BZ72" s="155">
        <f t="shared" si="279"/>
        <v>0</v>
      </c>
      <c r="CA72" s="155">
        <f t="shared" si="279"/>
        <v>0</v>
      </c>
      <c r="CB72" s="155">
        <f t="shared" si="279"/>
        <v>0</v>
      </c>
      <c r="CC72" s="155">
        <f t="shared" si="279"/>
        <v>0</v>
      </c>
      <c r="CD72" s="155">
        <f t="shared" si="279"/>
        <v>0</v>
      </c>
      <c r="CE72" s="155">
        <f t="shared" si="279"/>
        <v>0</v>
      </c>
    </row>
    <row r="73" spans="1:83" outlineLevel="1">
      <c r="A73" s="41">
        <f>ROW()</f>
        <v>73</v>
      </c>
      <c r="C73" s="41" t="str">
        <f>C35</f>
        <v>운영비용</v>
      </c>
      <c r="J73" s="155">
        <f t="shared" si="276"/>
        <v>0</v>
      </c>
      <c r="K73" s="155"/>
      <c r="L73" s="155">
        <f>L35</f>
        <v>0</v>
      </c>
      <c r="M73" s="155">
        <f t="shared" ref="M73:BX73" si="280">M35</f>
        <v>0</v>
      </c>
      <c r="N73" s="155">
        <f t="shared" si="280"/>
        <v>0</v>
      </c>
      <c r="O73" s="155">
        <f t="shared" si="280"/>
        <v>0</v>
      </c>
      <c r="P73" s="155">
        <f t="shared" si="280"/>
        <v>0</v>
      </c>
      <c r="Q73" s="155">
        <f t="shared" si="280"/>
        <v>0</v>
      </c>
      <c r="R73" s="155">
        <f t="shared" si="280"/>
        <v>0</v>
      </c>
      <c r="S73" s="155">
        <f t="shared" si="280"/>
        <v>0</v>
      </c>
      <c r="T73" s="155">
        <f t="shared" si="280"/>
        <v>0</v>
      </c>
      <c r="U73" s="155">
        <f t="shared" si="280"/>
        <v>0</v>
      </c>
      <c r="V73" s="155">
        <f t="shared" si="280"/>
        <v>0</v>
      </c>
      <c r="W73" s="155">
        <f t="shared" si="280"/>
        <v>0</v>
      </c>
      <c r="X73" s="155">
        <f t="shared" si="280"/>
        <v>0</v>
      </c>
      <c r="Y73" s="155">
        <f t="shared" si="280"/>
        <v>0</v>
      </c>
      <c r="Z73" s="155">
        <f t="shared" si="280"/>
        <v>0</v>
      </c>
      <c r="AA73" s="155">
        <f t="shared" si="280"/>
        <v>0</v>
      </c>
      <c r="AB73" s="155">
        <f t="shared" si="280"/>
        <v>0</v>
      </c>
      <c r="AC73" s="155">
        <f t="shared" si="280"/>
        <v>0</v>
      </c>
      <c r="AD73" s="155">
        <f t="shared" si="280"/>
        <v>0</v>
      </c>
      <c r="AE73" s="155">
        <f t="shared" si="280"/>
        <v>0</v>
      </c>
      <c r="AF73" s="155">
        <f t="shared" si="280"/>
        <v>0</v>
      </c>
      <c r="AG73" s="155">
        <f t="shared" si="280"/>
        <v>0</v>
      </c>
      <c r="AH73" s="155">
        <f t="shared" si="280"/>
        <v>0</v>
      </c>
      <c r="AI73" s="155">
        <f t="shared" si="280"/>
        <v>0</v>
      </c>
      <c r="AJ73" s="155">
        <f t="shared" si="280"/>
        <v>0</v>
      </c>
      <c r="AK73" s="155">
        <f t="shared" si="280"/>
        <v>0</v>
      </c>
      <c r="AL73" s="155">
        <f t="shared" si="280"/>
        <v>0</v>
      </c>
      <c r="AM73" s="155">
        <f t="shared" si="280"/>
        <v>0</v>
      </c>
      <c r="AN73" s="155">
        <f t="shared" si="280"/>
        <v>0</v>
      </c>
      <c r="AO73" s="155">
        <f t="shared" si="280"/>
        <v>0</v>
      </c>
      <c r="AP73" s="155">
        <f t="shared" si="280"/>
        <v>0</v>
      </c>
      <c r="AQ73" s="155">
        <f t="shared" si="280"/>
        <v>0</v>
      </c>
      <c r="AR73" s="155">
        <f t="shared" si="280"/>
        <v>0</v>
      </c>
      <c r="AS73" s="155">
        <f t="shared" si="280"/>
        <v>0</v>
      </c>
      <c r="AT73" s="155">
        <f t="shared" si="280"/>
        <v>0</v>
      </c>
      <c r="AU73" s="155">
        <f t="shared" si="280"/>
        <v>0</v>
      </c>
      <c r="AV73" s="155">
        <f t="shared" si="280"/>
        <v>0</v>
      </c>
      <c r="AW73" s="155">
        <f t="shared" si="280"/>
        <v>0</v>
      </c>
      <c r="AX73" s="155">
        <f t="shared" si="280"/>
        <v>0</v>
      </c>
      <c r="AY73" s="155">
        <f t="shared" si="280"/>
        <v>0</v>
      </c>
      <c r="AZ73" s="155">
        <f t="shared" si="280"/>
        <v>0</v>
      </c>
      <c r="BA73" s="155">
        <f t="shared" si="280"/>
        <v>0</v>
      </c>
      <c r="BB73" s="155">
        <f t="shared" si="280"/>
        <v>0</v>
      </c>
      <c r="BC73" s="155">
        <f t="shared" si="280"/>
        <v>0</v>
      </c>
      <c r="BD73" s="155">
        <f t="shared" si="280"/>
        <v>0</v>
      </c>
      <c r="BE73" s="155">
        <f t="shared" si="280"/>
        <v>0</v>
      </c>
      <c r="BF73" s="155">
        <f t="shared" si="280"/>
        <v>0</v>
      </c>
      <c r="BG73" s="155">
        <f t="shared" si="280"/>
        <v>0</v>
      </c>
      <c r="BH73" s="155">
        <f t="shared" si="280"/>
        <v>0</v>
      </c>
      <c r="BI73" s="155">
        <f t="shared" si="280"/>
        <v>0</v>
      </c>
      <c r="BJ73" s="155">
        <f t="shared" si="280"/>
        <v>0</v>
      </c>
      <c r="BK73" s="155">
        <f t="shared" si="280"/>
        <v>0</v>
      </c>
      <c r="BL73" s="155">
        <f t="shared" si="280"/>
        <v>0</v>
      </c>
      <c r="BM73" s="155">
        <f t="shared" si="280"/>
        <v>0</v>
      </c>
      <c r="BN73" s="155">
        <f t="shared" si="280"/>
        <v>0</v>
      </c>
      <c r="BO73" s="155">
        <f t="shared" si="280"/>
        <v>0</v>
      </c>
      <c r="BP73" s="155">
        <f t="shared" si="280"/>
        <v>0</v>
      </c>
      <c r="BQ73" s="155">
        <f t="shared" si="280"/>
        <v>0</v>
      </c>
      <c r="BR73" s="155">
        <f t="shared" si="280"/>
        <v>0</v>
      </c>
      <c r="BS73" s="155">
        <f t="shared" si="280"/>
        <v>0</v>
      </c>
      <c r="BT73" s="155">
        <f t="shared" si="280"/>
        <v>0</v>
      </c>
      <c r="BU73" s="155">
        <f t="shared" si="280"/>
        <v>0</v>
      </c>
      <c r="BV73" s="155">
        <f t="shared" si="280"/>
        <v>0</v>
      </c>
      <c r="BW73" s="155">
        <f t="shared" si="280"/>
        <v>0</v>
      </c>
      <c r="BX73" s="155">
        <f t="shared" si="280"/>
        <v>0</v>
      </c>
      <c r="BY73" s="155">
        <f t="shared" ref="BY73:CE73" si="281">BY35</f>
        <v>0</v>
      </c>
      <c r="BZ73" s="155">
        <f t="shared" si="281"/>
        <v>0</v>
      </c>
      <c r="CA73" s="155">
        <f t="shared" si="281"/>
        <v>0</v>
      </c>
      <c r="CB73" s="155">
        <f t="shared" si="281"/>
        <v>0</v>
      </c>
      <c r="CC73" s="155">
        <f t="shared" si="281"/>
        <v>0</v>
      </c>
      <c r="CD73" s="155">
        <f t="shared" si="281"/>
        <v>0</v>
      </c>
      <c r="CE73" s="155">
        <f t="shared" si="281"/>
        <v>0</v>
      </c>
    </row>
    <row r="74" spans="1:83" outlineLevel="1">
      <c r="A74" s="41">
        <f>ROW()</f>
        <v>74</v>
      </c>
      <c r="C74" s="41" t="str">
        <f>C37</f>
        <v>CAPEX</v>
      </c>
      <c r="J74" s="155">
        <f t="shared" si="276"/>
        <v>-604000.00000000012</v>
      </c>
      <c r="K74" s="155"/>
      <c r="L74" s="155">
        <f>SUMIF(6:6,L6,37:37)/6</f>
        <v>-10066.666666666666</v>
      </c>
      <c r="M74" s="155">
        <f t="shared" ref="M74:BX74" si="282">SUMIF(6:6,M6,37:37)/6</f>
        <v>-10066.666666666666</v>
      </c>
      <c r="N74" s="155">
        <f t="shared" si="282"/>
        <v>-10066.666666666666</v>
      </c>
      <c r="O74" s="155">
        <f t="shared" si="282"/>
        <v>-10066.666666666666</v>
      </c>
      <c r="P74" s="155">
        <f t="shared" si="282"/>
        <v>-10066.666666666666</v>
      </c>
      <c r="Q74" s="155">
        <f t="shared" si="282"/>
        <v>-10066.666666666666</v>
      </c>
      <c r="R74" s="155">
        <f t="shared" si="282"/>
        <v>-10066.666666666666</v>
      </c>
      <c r="S74" s="155">
        <f t="shared" si="282"/>
        <v>-10066.666666666666</v>
      </c>
      <c r="T74" s="155">
        <f t="shared" si="282"/>
        <v>-10066.666666666666</v>
      </c>
      <c r="U74" s="155">
        <f t="shared" si="282"/>
        <v>-10066.666666666666</v>
      </c>
      <c r="V74" s="155">
        <f t="shared" si="282"/>
        <v>-10066.666666666666</v>
      </c>
      <c r="W74" s="155">
        <f t="shared" si="282"/>
        <v>-10066.666666666666</v>
      </c>
      <c r="X74" s="155">
        <f t="shared" si="282"/>
        <v>-10066.666666666666</v>
      </c>
      <c r="Y74" s="155">
        <f t="shared" si="282"/>
        <v>-10066.666666666666</v>
      </c>
      <c r="Z74" s="155">
        <f t="shared" si="282"/>
        <v>-10066.666666666666</v>
      </c>
      <c r="AA74" s="155">
        <f t="shared" si="282"/>
        <v>-10066.666666666666</v>
      </c>
      <c r="AB74" s="155">
        <f t="shared" si="282"/>
        <v>-10066.666666666666</v>
      </c>
      <c r="AC74" s="155">
        <f t="shared" si="282"/>
        <v>-10066.666666666666</v>
      </c>
      <c r="AD74" s="155">
        <f t="shared" si="282"/>
        <v>-10066.666666666666</v>
      </c>
      <c r="AE74" s="155">
        <f t="shared" si="282"/>
        <v>-10066.666666666666</v>
      </c>
      <c r="AF74" s="155">
        <f t="shared" si="282"/>
        <v>-10066.666666666666</v>
      </c>
      <c r="AG74" s="155">
        <f t="shared" si="282"/>
        <v>-10066.666666666666</v>
      </c>
      <c r="AH74" s="155">
        <f t="shared" si="282"/>
        <v>-10066.666666666666</v>
      </c>
      <c r="AI74" s="155">
        <f t="shared" si="282"/>
        <v>-10066.666666666666</v>
      </c>
      <c r="AJ74" s="155">
        <f t="shared" si="282"/>
        <v>-10066.666666666666</v>
      </c>
      <c r="AK74" s="155">
        <f t="shared" si="282"/>
        <v>-10066.666666666666</v>
      </c>
      <c r="AL74" s="155">
        <f t="shared" si="282"/>
        <v>-10066.666666666666</v>
      </c>
      <c r="AM74" s="155">
        <f t="shared" si="282"/>
        <v>-10066.666666666666</v>
      </c>
      <c r="AN74" s="155">
        <f t="shared" si="282"/>
        <v>-10066.666666666666</v>
      </c>
      <c r="AO74" s="155">
        <f t="shared" si="282"/>
        <v>-10066.666666666666</v>
      </c>
      <c r="AP74" s="155">
        <f t="shared" si="282"/>
        <v>-10066.666666666666</v>
      </c>
      <c r="AQ74" s="155">
        <f t="shared" si="282"/>
        <v>-10066.666666666666</v>
      </c>
      <c r="AR74" s="155">
        <f t="shared" si="282"/>
        <v>-10066.666666666666</v>
      </c>
      <c r="AS74" s="155">
        <f t="shared" si="282"/>
        <v>-10066.666666666666</v>
      </c>
      <c r="AT74" s="155">
        <f t="shared" si="282"/>
        <v>-10066.666666666666</v>
      </c>
      <c r="AU74" s="155">
        <f t="shared" si="282"/>
        <v>-10066.666666666666</v>
      </c>
      <c r="AV74" s="155">
        <f t="shared" si="282"/>
        <v>-10066.666666666666</v>
      </c>
      <c r="AW74" s="155">
        <f t="shared" si="282"/>
        <v>-10066.666666666666</v>
      </c>
      <c r="AX74" s="155">
        <f t="shared" si="282"/>
        <v>-10066.666666666666</v>
      </c>
      <c r="AY74" s="155">
        <f t="shared" si="282"/>
        <v>-10066.666666666666</v>
      </c>
      <c r="AZ74" s="155">
        <f t="shared" si="282"/>
        <v>-10066.666666666666</v>
      </c>
      <c r="BA74" s="155">
        <f t="shared" si="282"/>
        <v>-10066.666666666666</v>
      </c>
      <c r="BB74" s="155">
        <f t="shared" si="282"/>
        <v>-10066.666666666666</v>
      </c>
      <c r="BC74" s="155">
        <f t="shared" si="282"/>
        <v>-10066.666666666666</v>
      </c>
      <c r="BD74" s="155">
        <f t="shared" si="282"/>
        <v>-10066.666666666666</v>
      </c>
      <c r="BE74" s="155">
        <f t="shared" si="282"/>
        <v>-10066.666666666666</v>
      </c>
      <c r="BF74" s="155">
        <f t="shared" si="282"/>
        <v>-10066.666666666666</v>
      </c>
      <c r="BG74" s="155">
        <f t="shared" si="282"/>
        <v>-10066.666666666666</v>
      </c>
      <c r="BH74" s="155">
        <f t="shared" si="282"/>
        <v>-10066.666666666666</v>
      </c>
      <c r="BI74" s="155">
        <f t="shared" si="282"/>
        <v>-10066.666666666666</v>
      </c>
      <c r="BJ74" s="155">
        <f t="shared" si="282"/>
        <v>-10066.666666666666</v>
      </c>
      <c r="BK74" s="155">
        <f t="shared" si="282"/>
        <v>-10066.666666666666</v>
      </c>
      <c r="BL74" s="155">
        <f t="shared" si="282"/>
        <v>-10066.666666666666</v>
      </c>
      <c r="BM74" s="155">
        <f t="shared" si="282"/>
        <v>-10066.666666666666</v>
      </c>
      <c r="BN74" s="155">
        <f t="shared" si="282"/>
        <v>-10066.666666666666</v>
      </c>
      <c r="BO74" s="155">
        <f t="shared" si="282"/>
        <v>-10066.666666666666</v>
      </c>
      <c r="BP74" s="155">
        <f t="shared" si="282"/>
        <v>-10066.666666666666</v>
      </c>
      <c r="BQ74" s="155">
        <f t="shared" si="282"/>
        <v>-10066.666666666666</v>
      </c>
      <c r="BR74" s="155">
        <f t="shared" si="282"/>
        <v>-10066.666666666666</v>
      </c>
      <c r="BS74" s="155">
        <f t="shared" si="282"/>
        <v>-10066.666666666666</v>
      </c>
      <c r="BT74" s="155">
        <f t="shared" si="282"/>
        <v>0</v>
      </c>
      <c r="BU74" s="155">
        <f t="shared" si="282"/>
        <v>0</v>
      </c>
      <c r="BV74" s="155">
        <f t="shared" si="282"/>
        <v>0</v>
      </c>
      <c r="BW74" s="155">
        <f t="shared" si="282"/>
        <v>0</v>
      </c>
      <c r="BX74" s="155">
        <f t="shared" si="282"/>
        <v>0</v>
      </c>
      <c r="BY74" s="155">
        <f t="shared" ref="BY74:CE74" si="283">SUMIF(6:6,BY6,37:37)/6</f>
        <v>0</v>
      </c>
      <c r="BZ74" s="155">
        <f t="shared" si="283"/>
        <v>0</v>
      </c>
      <c r="CA74" s="155">
        <f t="shared" si="283"/>
        <v>0</v>
      </c>
      <c r="CB74" s="155">
        <f t="shared" si="283"/>
        <v>0</v>
      </c>
      <c r="CC74" s="155">
        <f t="shared" si="283"/>
        <v>0</v>
      </c>
      <c r="CD74" s="155">
        <f t="shared" si="283"/>
        <v>0</v>
      </c>
      <c r="CE74" s="155">
        <f t="shared" si="283"/>
        <v>0</v>
      </c>
    </row>
    <row r="75" spans="1:83" outlineLevel="1">
      <c r="A75" s="41">
        <f>ROW()</f>
        <v>75</v>
      </c>
      <c r="C75" s="41" t="str">
        <f>C46</f>
        <v>PM fee</v>
      </c>
      <c r="J75" s="155">
        <f t="shared" si="276"/>
        <v>-644267.23456966667</v>
      </c>
      <c r="K75" s="155"/>
      <c r="L75" s="155">
        <f t="shared" ref="L75:AQ75" si="284">SUMIF($6:$6,L$6,46:46)/6</f>
        <v>-10420.449287499998</v>
      </c>
      <c r="M75" s="155">
        <f t="shared" si="284"/>
        <v>-10420.449287499998</v>
      </c>
      <c r="N75" s="155">
        <f t="shared" si="284"/>
        <v>-10420.449287499998</v>
      </c>
      <c r="O75" s="155">
        <f t="shared" si="284"/>
        <v>-10420.449287499998</v>
      </c>
      <c r="P75" s="155">
        <f t="shared" si="284"/>
        <v>-10420.449287499998</v>
      </c>
      <c r="Q75" s="155">
        <f t="shared" si="284"/>
        <v>-10420.449287499998</v>
      </c>
      <c r="R75" s="155">
        <f t="shared" si="284"/>
        <v>-10420.449287499998</v>
      </c>
      <c r="S75" s="155">
        <f t="shared" si="284"/>
        <v>-10420.449287499998</v>
      </c>
      <c r="T75" s="155">
        <f t="shared" si="284"/>
        <v>-10420.449287499998</v>
      </c>
      <c r="U75" s="155">
        <f t="shared" si="284"/>
        <v>-10420.449287499998</v>
      </c>
      <c r="V75" s="155">
        <f t="shared" si="284"/>
        <v>-10420.449287499998</v>
      </c>
      <c r="W75" s="155">
        <f t="shared" si="284"/>
        <v>-10420.449287499998</v>
      </c>
      <c r="X75" s="155">
        <f t="shared" si="284"/>
        <v>-10576.756026812496</v>
      </c>
      <c r="Y75" s="155">
        <f t="shared" si="284"/>
        <v>-10576.756026812496</v>
      </c>
      <c r="Z75" s="155">
        <f t="shared" si="284"/>
        <v>-10576.756026812496</v>
      </c>
      <c r="AA75" s="155">
        <f t="shared" si="284"/>
        <v>-10576.756026812496</v>
      </c>
      <c r="AB75" s="155">
        <f t="shared" si="284"/>
        <v>-10576.756026812496</v>
      </c>
      <c r="AC75" s="155">
        <f t="shared" si="284"/>
        <v>-10576.756026812496</v>
      </c>
      <c r="AD75" s="155">
        <f t="shared" si="284"/>
        <v>-10576.756026812496</v>
      </c>
      <c r="AE75" s="155">
        <f t="shared" si="284"/>
        <v>-10576.756026812496</v>
      </c>
      <c r="AF75" s="155">
        <f t="shared" si="284"/>
        <v>-10576.756026812496</v>
      </c>
      <c r="AG75" s="155">
        <f t="shared" si="284"/>
        <v>-10576.756026812496</v>
      </c>
      <c r="AH75" s="155">
        <f t="shared" si="284"/>
        <v>-10576.756026812496</v>
      </c>
      <c r="AI75" s="155">
        <f t="shared" si="284"/>
        <v>-10576.756026812496</v>
      </c>
      <c r="AJ75" s="155">
        <f t="shared" si="284"/>
        <v>-10735.407367214682</v>
      </c>
      <c r="AK75" s="155">
        <f t="shared" si="284"/>
        <v>-10735.407367214682</v>
      </c>
      <c r="AL75" s="155">
        <f t="shared" si="284"/>
        <v>-10735.407367214682</v>
      </c>
      <c r="AM75" s="155">
        <f t="shared" si="284"/>
        <v>-10735.407367214682</v>
      </c>
      <c r="AN75" s="155">
        <f t="shared" si="284"/>
        <v>-10735.407367214682</v>
      </c>
      <c r="AO75" s="155">
        <f t="shared" si="284"/>
        <v>-10735.407367214682</v>
      </c>
      <c r="AP75" s="155">
        <f t="shared" si="284"/>
        <v>-10735.407367214682</v>
      </c>
      <c r="AQ75" s="155">
        <f t="shared" si="284"/>
        <v>-10735.407367214682</v>
      </c>
      <c r="AR75" s="155">
        <f t="shared" ref="AR75:BW75" si="285">SUMIF($6:$6,AR$6,46:46)/6</f>
        <v>-10735.407367214682</v>
      </c>
      <c r="AS75" s="155">
        <f t="shared" si="285"/>
        <v>-10735.407367214682</v>
      </c>
      <c r="AT75" s="155">
        <f t="shared" si="285"/>
        <v>-10735.407367214682</v>
      </c>
      <c r="AU75" s="155">
        <f t="shared" si="285"/>
        <v>-10735.407367214682</v>
      </c>
      <c r="AV75" s="155">
        <f t="shared" si="285"/>
        <v>-10896.438477722901</v>
      </c>
      <c r="AW75" s="155">
        <f t="shared" si="285"/>
        <v>-10896.438477722901</v>
      </c>
      <c r="AX75" s="155">
        <f t="shared" si="285"/>
        <v>-10896.438477722901</v>
      </c>
      <c r="AY75" s="155">
        <f t="shared" si="285"/>
        <v>-10896.438477722901</v>
      </c>
      <c r="AZ75" s="155">
        <f t="shared" si="285"/>
        <v>-10896.438477722901</v>
      </c>
      <c r="BA75" s="155">
        <f t="shared" si="285"/>
        <v>-10896.438477722901</v>
      </c>
      <c r="BB75" s="155">
        <f t="shared" si="285"/>
        <v>-10896.438477722901</v>
      </c>
      <c r="BC75" s="155">
        <f t="shared" si="285"/>
        <v>-10896.438477722901</v>
      </c>
      <c r="BD75" s="155">
        <f t="shared" si="285"/>
        <v>-10896.438477722901</v>
      </c>
      <c r="BE75" s="155">
        <f t="shared" si="285"/>
        <v>-10896.438477722901</v>
      </c>
      <c r="BF75" s="155">
        <f t="shared" si="285"/>
        <v>-10896.438477722901</v>
      </c>
      <c r="BG75" s="155">
        <f t="shared" si="285"/>
        <v>-10896.438477722901</v>
      </c>
      <c r="BH75" s="155">
        <f t="shared" si="285"/>
        <v>-11059.885054888744</v>
      </c>
      <c r="BI75" s="155">
        <f t="shared" si="285"/>
        <v>-11059.885054888744</v>
      </c>
      <c r="BJ75" s="155">
        <f t="shared" si="285"/>
        <v>-11059.885054888744</v>
      </c>
      <c r="BK75" s="155">
        <f t="shared" si="285"/>
        <v>-11059.885054888744</v>
      </c>
      <c r="BL75" s="155">
        <f t="shared" si="285"/>
        <v>-11059.885054888744</v>
      </c>
      <c r="BM75" s="155">
        <f t="shared" si="285"/>
        <v>-11059.885054888744</v>
      </c>
      <c r="BN75" s="155">
        <f t="shared" si="285"/>
        <v>-11059.885054888744</v>
      </c>
      <c r="BO75" s="155">
        <f t="shared" si="285"/>
        <v>-11059.885054888744</v>
      </c>
      <c r="BP75" s="155">
        <f t="shared" si="285"/>
        <v>-11059.885054888744</v>
      </c>
      <c r="BQ75" s="155">
        <f t="shared" si="285"/>
        <v>-11059.885054888744</v>
      </c>
      <c r="BR75" s="155">
        <f t="shared" si="285"/>
        <v>-11059.885054888744</v>
      </c>
      <c r="BS75" s="155">
        <f t="shared" si="285"/>
        <v>-11059.885054888744</v>
      </c>
      <c r="BT75" s="155">
        <f t="shared" si="285"/>
        <v>0</v>
      </c>
      <c r="BU75" s="155">
        <f t="shared" si="285"/>
        <v>0</v>
      </c>
      <c r="BV75" s="155">
        <f t="shared" si="285"/>
        <v>0</v>
      </c>
      <c r="BW75" s="155">
        <f t="shared" si="285"/>
        <v>0</v>
      </c>
      <c r="BX75" s="155">
        <f t="shared" ref="BX75:CE75" si="286">SUMIF($6:$6,BX$6,46:46)/6</f>
        <v>0</v>
      </c>
      <c r="BY75" s="155">
        <f t="shared" si="286"/>
        <v>0</v>
      </c>
      <c r="BZ75" s="155">
        <f t="shared" si="286"/>
        <v>0</v>
      </c>
      <c r="CA75" s="155">
        <f t="shared" si="286"/>
        <v>0</v>
      </c>
      <c r="CB75" s="155">
        <f t="shared" si="286"/>
        <v>0</v>
      </c>
      <c r="CC75" s="155">
        <f t="shared" si="286"/>
        <v>0</v>
      </c>
      <c r="CD75" s="155">
        <f t="shared" si="286"/>
        <v>0</v>
      </c>
      <c r="CE75" s="155">
        <f t="shared" si="286"/>
        <v>0</v>
      </c>
    </row>
    <row r="76" spans="1:83" outlineLevel="1">
      <c r="A76" s="41">
        <f>ROW()</f>
        <v>76</v>
      </c>
      <c r="C76" s="41" t="str">
        <f>C47</f>
        <v>FM fee</v>
      </c>
      <c r="J76" s="155">
        <f t="shared" si="276"/>
        <v>-859022.9794262225</v>
      </c>
      <c r="K76" s="155"/>
      <c r="L76" s="155">
        <f t="shared" ref="L76:AQ77" si="287">SUMIF($6:$6,L$6,47:47)/6</f>
        <v>-13893.932383333331</v>
      </c>
      <c r="M76" s="155">
        <f t="shared" si="287"/>
        <v>-13893.932383333331</v>
      </c>
      <c r="N76" s="155">
        <f t="shared" si="287"/>
        <v>-13893.932383333331</v>
      </c>
      <c r="O76" s="155">
        <f t="shared" si="287"/>
        <v>-13893.932383333331</v>
      </c>
      <c r="P76" s="155">
        <f t="shared" si="287"/>
        <v>-13893.932383333331</v>
      </c>
      <c r="Q76" s="155">
        <f t="shared" si="287"/>
        <v>-13893.932383333331</v>
      </c>
      <c r="R76" s="155">
        <f t="shared" si="287"/>
        <v>-13893.932383333331</v>
      </c>
      <c r="S76" s="155">
        <f t="shared" si="287"/>
        <v>-13893.932383333331</v>
      </c>
      <c r="T76" s="155">
        <f t="shared" si="287"/>
        <v>-13893.932383333331</v>
      </c>
      <c r="U76" s="155">
        <f t="shared" si="287"/>
        <v>-13893.932383333331</v>
      </c>
      <c r="V76" s="155">
        <f t="shared" si="287"/>
        <v>-13893.932383333331</v>
      </c>
      <c r="W76" s="155">
        <f t="shared" si="287"/>
        <v>-13893.932383333331</v>
      </c>
      <c r="X76" s="155">
        <f t="shared" si="287"/>
        <v>-14102.341369083331</v>
      </c>
      <c r="Y76" s="155">
        <f t="shared" si="287"/>
        <v>-14102.341369083331</v>
      </c>
      <c r="Z76" s="155">
        <f t="shared" si="287"/>
        <v>-14102.341369083331</v>
      </c>
      <c r="AA76" s="155">
        <f t="shared" si="287"/>
        <v>-14102.341369083331</v>
      </c>
      <c r="AB76" s="155">
        <f t="shared" si="287"/>
        <v>-14102.341369083331</v>
      </c>
      <c r="AC76" s="155">
        <f t="shared" si="287"/>
        <v>-14102.341369083331</v>
      </c>
      <c r="AD76" s="155">
        <f t="shared" si="287"/>
        <v>-14102.341369083331</v>
      </c>
      <c r="AE76" s="155">
        <f t="shared" si="287"/>
        <v>-14102.341369083331</v>
      </c>
      <c r="AF76" s="155">
        <f t="shared" si="287"/>
        <v>-14102.341369083331</v>
      </c>
      <c r="AG76" s="155">
        <f t="shared" si="287"/>
        <v>-14102.341369083331</v>
      </c>
      <c r="AH76" s="155">
        <f t="shared" si="287"/>
        <v>-14102.341369083331</v>
      </c>
      <c r="AI76" s="155">
        <f t="shared" si="287"/>
        <v>-14102.341369083331</v>
      </c>
      <c r="AJ76" s="155">
        <f t="shared" si="287"/>
        <v>-14313.876489619579</v>
      </c>
      <c r="AK76" s="155">
        <f t="shared" si="287"/>
        <v>-14313.876489619579</v>
      </c>
      <c r="AL76" s="155">
        <f t="shared" si="287"/>
        <v>-14313.876489619579</v>
      </c>
      <c r="AM76" s="155">
        <f t="shared" si="287"/>
        <v>-14313.876489619579</v>
      </c>
      <c r="AN76" s="155">
        <f t="shared" si="287"/>
        <v>-14313.876489619579</v>
      </c>
      <c r="AO76" s="155">
        <f t="shared" si="287"/>
        <v>-14313.876489619579</v>
      </c>
      <c r="AP76" s="155">
        <f t="shared" si="287"/>
        <v>-14313.876489619579</v>
      </c>
      <c r="AQ76" s="155">
        <f t="shared" si="287"/>
        <v>-14313.876489619579</v>
      </c>
      <c r="AR76" s="155">
        <f t="shared" ref="AR76:BW77" si="288">SUMIF($6:$6,AR$6,47:47)/6</f>
        <v>-14313.876489619579</v>
      </c>
      <c r="AS76" s="155">
        <f t="shared" si="288"/>
        <v>-14313.876489619579</v>
      </c>
      <c r="AT76" s="155">
        <f t="shared" si="288"/>
        <v>-14313.876489619579</v>
      </c>
      <c r="AU76" s="155">
        <f t="shared" si="288"/>
        <v>-14313.876489619579</v>
      </c>
      <c r="AV76" s="155">
        <f t="shared" si="288"/>
        <v>-14528.584636963869</v>
      </c>
      <c r="AW76" s="155">
        <f t="shared" si="288"/>
        <v>-14528.584636963869</v>
      </c>
      <c r="AX76" s="155">
        <f t="shared" si="288"/>
        <v>-14528.584636963869</v>
      </c>
      <c r="AY76" s="155">
        <f t="shared" si="288"/>
        <v>-14528.584636963869</v>
      </c>
      <c r="AZ76" s="155">
        <f t="shared" si="288"/>
        <v>-14528.584636963869</v>
      </c>
      <c r="BA76" s="155">
        <f t="shared" si="288"/>
        <v>-14528.584636963869</v>
      </c>
      <c r="BB76" s="155">
        <f t="shared" si="288"/>
        <v>-14528.584636963869</v>
      </c>
      <c r="BC76" s="155">
        <f t="shared" si="288"/>
        <v>-14528.584636963869</v>
      </c>
      <c r="BD76" s="155">
        <f t="shared" si="288"/>
        <v>-14528.584636963869</v>
      </c>
      <c r="BE76" s="155">
        <f t="shared" si="288"/>
        <v>-14528.584636963869</v>
      </c>
      <c r="BF76" s="155">
        <f t="shared" si="288"/>
        <v>-14528.584636963869</v>
      </c>
      <c r="BG76" s="155">
        <f t="shared" si="288"/>
        <v>-14528.584636963869</v>
      </c>
      <c r="BH76" s="155">
        <f t="shared" si="288"/>
        <v>-14746.513406518325</v>
      </c>
      <c r="BI76" s="155">
        <f t="shared" si="288"/>
        <v>-14746.513406518325</v>
      </c>
      <c r="BJ76" s="155">
        <f t="shared" si="288"/>
        <v>-14746.513406518325</v>
      </c>
      <c r="BK76" s="155">
        <f t="shared" si="288"/>
        <v>-14746.513406518325</v>
      </c>
      <c r="BL76" s="155">
        <f t="shared" si="288"/>
        <v>-14746.513406518325</v>
      </c>
      <c r="BM76" s="155">
        <f t="shared" si="288"/>
        <v>-14746.513406518325</v>
      </c>
      <c r="BN76" s="155">
        <f t="shared" si="288"/>
        <v>-14746.513406518325</v>
      </c>
      <c r="BO76" s="155">
        <f t="shared" si="288"/>
        <v>-14746.513406518325</v>
      </c>
      <c r="BP76" s="155">
        <f t="shared" si="288"/>
        <v>-14746.513406518325</v>
      </c>
      <c r="BQ76" s="155">
        <f t="shared" si="288"/>
        <v>-14746.513406518325</v>
      </c>
      <c r="BR76" s="155">
        <f t="shared" si="288"/>
        <v>-14746.513406518325</v>
      </c>
      <c r="BS76" s="155">
        <f t="shared" si="288"/>
        <v>-14746.513406518325</v>
      </c>
      <c r="BT76" s="155">
        <f t="shared" si="288"/>
        <v>0</v>
      </c>
      <c r="BU76" s="155">
        <f t="shared" si="288"/>
        <v>0</v>
      </c>
      <c r="BV76" s="155">
        <f t="shared" si="288"/>
        <v>0</v>
      </c>
      <c r="BW76" s="155">
        <f t="shared" si="288"/>
        <v>0</v>
      </c>
      <c r="BX76" s="155">
        <f t="shared" ref="BX76:CE77" si="289">SUMIF($6:$6,BX$6,47:47)/6</f>
        <v>0</v>
      </c>
      <c r="BY76" s="155">
        <f t="shared" si="289"/>
        <v>0</v>
      </c>
      <c r="BZ76" s="155">
        <f t="shared" si="289"/>
        <v>0</v>
      </c>
      <c r="CA76" s="155">
        <f t="shared" si="289"/>
        <v>0</v>
      </c>
      <c r="CB76" s="155">
        <f t="shared" si="289"/>
        <v>0</v>
      </c>
      <c r="CC76" s="155">
        <f t="shared" si="289"/>
        <v>0</v>
      </c>
      <c r="CD76" s="155">
        <f t="shared" si="289"/>
        <v>0</v>
      </c>
      <c r="CE76" s="155">
        <f t="shared" si="289"/>
        <v>0</v>
      </c>
    </row>
    <row r="77" spans="1:83" outlineLevel="1">
      <c r="A77" s="41">
        <f>ROW()</f>
        <v>77</v>
      </c>
      <c r="C77" s="41" t="str">
        <f>C48</f>
        <v>Debt service</v>
      </c>
      <c r="J77" s="155">
        <f t="shared" ref="J77" si="290">SUM(K77:CE77)</f>
        <v>-124999.9999999999</v>
      </c>
      <c r="K77" s="155"/>
      <c r="L77" s="155">
        <f t="shared" si="287"/>
        <v>-2083.3333333333335</v>
      </c>
      <c r="M77" s="155">
        <f t="shared" si="287"/>
        <v>-2083.3333333333335</v>
      </c>
      <c r="N77" s="155">
        <f t="shared" si="287"/>
        <v>-2083.3333333333335</v>
      </c>
      <c r="O77" s="155">
        <f t="shared" si="287"/>
        <v>-2083.3333333333335</v>
      </c>
      <c r="P77" s="155">
        <f t="shared" si="287"/>
        <v>-2083.3333333333335</v>
      </c>
      <c r="Q77" s="155">
        <f t="shared" si="287"/>
        <v>-2083.3333333333335</v>
      </c>
      <c r="R77" s="155">
        <f t="shared" si="287"/>
        <v>-2083.3333333333335</v>
      </c>
      <c r="S77" s="155">
        <f t="shared" si="287"/>
        <v>-2083.3333333333335</v>
      </c>
      <c r="T77" s="155">
        <f t="shared" si="287"/>
        <v>-2083.3333333333335</v>
      </c>
      <c r="U77" s="155">
        <f t="shared" si="287"/>
        <v>-2083.3333333333335</v>
      </c>
      <c r="V77" s="155">
        <f t="shared" si="287"/>
        <v>-2083.3333333333335</v>
      </c>
      <c r="W77" s="155">
        <f t="shared" si="287"/>
        <v>-2083.3333333333335</v>
      </c>
      <c r="X77" s="155">
        <f t="shared" si="287"/>
        <v>-2083.3333333333335</v>
      </c>
      <c r="Y77" s="155">
        <f t="shared" si="287"/>
        <v>-2083.3333333333335</v>
      </c>
      <c r="Z77" s="155">
        <f t="shared" si="287"/>
        <v>-2083.3333333333335</v>
      </c>
      <c r="AA77" s="155">
        <f t="shared" si="287"/>
        <v>-2083.3333333333335</v>
      </c>
      <c r="AB77" s="155">
        <f t="shared" si="287"/>
        <v>-2083.3333333333335</v>
      </c>
      <c r="AC77" s="155">
        <f t="shared" si="287"/>
        <v>-2083.3333333333335</v>
      </c>
      <c r="AD77" s="155">
        <f t="shared" si="287"/>
        <v>-2083.3333333333335</v>
      </c>
      <c r="AE77" s="155">
        <f t="shared" si="287"/>
        <v>-2083.3333333333335</v>
      </c>
      <c r="AF77" s="155">
        <f t="shared" si="287"/>
        <v>-2083.3333333333335</v>
      </c>
      <c r="AG77" s="155">
        <f t="shared" si="287"/>
        <v>-2083.3333333333335</v>
      </c>
      <c r="AH77" s="155">
        <f t="shared" si="287"/>
        <v>-2083.3333333333335</v>
      </c>
      <c r="AI77" s="155">
        <f t="shared" si="287"/>
        <v>-2083.3333333333335</v>
      </c>
      <c r="AJ77" s="155">
        <f t="shared" si="287"/>
        <v>-2083.3333333333335</v>
      </c>
      <c r="AK77" s="155">
        <f t="shared" si="287"/>
        <v>-2083.3333333333335</v>
      </c>
      <c r="AL77" s="155">
        <f t="shared" si="287"/>
        <v>-2083.3333333333335</v>
      </c>
      <c r="AM77" s="155">
        <f t="shared" si="287"/>
        <v>-2083.3333333333335</v>
      </c>
      <c r="AN77" s="155">
        <f t="shared" si="287"/>
        <v>-2083.3333333333335</v>
      </c>
      <c r="AO77" s="155">
        <f t="shared" si="287"/>
        <v>-2083.3333333333335</v>
      </c>
      <c r="AP77" s="155">
        <f t="shared" si="287"/>
        <v>-2083.3333333333335</v>
      </c>
      <c r="AQ77" s="155">
        <f t="shared" si="287"/>
        <v>-2083.3333333333335</v>
      </c>
      <c r="AR77" s="155">
        <f t="shared" si="288"/>
        <v>-2083.3333333333335</v>
      </c>
      <c r="AS77" s="155">
        <f t="shared" si="288"/>
        <v>-2083.3333333333335</v>
      </c>
      <c r="AT77" s="155">
        <f t="shared" si="288"/>
        <v>-2083.3333333333335</v>
      </c>
      <c r="AU77" s="155">
        <f t="shared" si="288"/>
        <v>-2083.3333333333335</v>
      </c>
      <c r="AV77" s="155">
        <f t="shared" si="288"/>
        <v>-2083.3333333333335</v>
      </c>
      <c r="AW77" s="155">
        <f t="shared" si="288"/>
        <v>-2083.3333333333335</v>
      </c>
      <c r="AX77" s="155">
        <f t="shared" si="288"/>
        <v>-2083.3333333333335</v>
      </c>
      <c r="AY77" s="155">
        <f t="shared" si="288"/>
        <v>-2083.3333333333335</v>
      </c>
      <c r="AZ77" s="155">
        <f t="shared" si="288"/>
        <v>-2083.3333333333335</v>
      </c>
      <c r="BA77" s="155">
        <f t="shared" si="288"/>
        <v>-2083.3333333333335</v>
      </c>
      <c r="BB77" s="155">
        <f t="shared" si="288"/>
        <v>-2083.3333333333335</v>
      </c>
      <c r="BC77" s="155">
        <f t="shared" si="288"/>
        <v>-2083.3333333333335</v>
      </c>
      <c r="BD77" s="155">
        <f t="shared" si="288"/>
        <v>-2083.3333333333335</v>
      </c>
      <c r="BE77" s="155">
        <f t="shared" si="288"/>
        <v>-2083.3333333333335</v>
      </c>
      <c r="BF77" s="155">
        <f t="shared" si="288"/>
        <v>-2083.3333333333335</v>
      </c>
      <c r="BG77" s="155">
        <f t="shared" si="288"/>
        <v>-2083.3333333333335</v>
      </c>
      <c r="BH77" s="155">
        <f t="shared" si="288"/>
        <v>-2083.3333333333335</v>
      </c>
      <c r="BI77" s="155">
        <f t="shared" si="288"/>
        <v>-2083.3333333333335</v>
      </c>
      <c r="BJ77" s="155">
        <f t="shared" si="288"/>
        <v>-2083.3333333333335</v>
      </c>
      <c r="BK77" s="155">
        <f t="shared" si="288"/>
        <v>-2083.3333333333335</v>
      </c>
      <c r="BL77" s="155">
        <f t="shared" si="288"/>
        <v>-2083.3333333333335</v>
      </c>
      <c r="BM77" s="155">
        <f t="shared" si="288"/>
        <v>-2083.3333333333335</v>
      </c>
      <c r="BN77" s="155">
        <f t="shared" si="288"/>
        <v>-2083.3333333333335</v>
      </c>
      <c r="BO77" s="155">
        <f t="shared" si="288"/>
        <v>-2083.3333333333335</v>
      </c>
      <c r="BP77" s="155">
        <f t="shared" si="288"/>
        <v>-2083.3333333333335</v>
      </c>
      <c r="BQ77" s="155">
        <f t="shared" si="288"/>
        <v>-2083.3333333333335</v>
      </c>
      <c r="BR77" s="155">
        <f t="shared" si="288"/>
        <v>-2083.3333333333335</v>
      </c>
      <c r="BS77" s="155">
        <f t="shared" si="288"/>
        <v>-2083.3333333333335</v>
      </c>
      <c r="BT77" s="155">
        <f t="shared" si="288"/>
        <v>0</v>
      </c>
      <c r="BU77" s="155">
        <f t="shared" si="288"/>
        <v>0</v>
      </c>
      <c r="BV77" s="155">
        <f t="shared" si="288"/>
        <v>0</v>
      </c>
      <c r="BW77" s="155">
        <f t="shared" si="288"/>
        <v>0</v>
      </c>
      <c r="BX77" s="155">
        <f t="shared" si="289"/>
        <v>0</v>
      </c>
      <c r="BY77" s="155">
        <f t="shared" si="289"/>
        <v>0</v>
      </c>
      <c r="BZ77" s="155">
        <f t="shared" si="289"/>
        <v>0</v>
      </c>
      <c r="CA77" s="155">
        <f t="shared" si="289"/>
        <v>0</v>
      </c>
      <c r="CB77" s="155">
        <f t="shared" si="289"/>
        <v>0</v>
      </c>
      <c r="CC77" s="155">
        <f t="shared" si="289"/>
        <v>0</v>
      </c>
      <c r="CD77" s="155">
        <f t="shared" si="289"/>
        <v>0</v>
      </c>
      <c r="CE77" s="155">
        <f t="shared" si="289"/>
        <v>0</v>
      </c>
    </row>
    <row r="78" spans="1:83" outlineLevel="1">
      <c r="A78" s="41">
        <f>ROW()</f>
        <v>78</v>
      </c>
      <c r="C78" s="43" t="str">
        <f>C49</f>
        <v>이자비용</v>
      </c>
      <c r="D78" s="43"/>
      <c r="E78" s="43"/>
      <c r="F78" s="43"/>
      <c r="G78" s="43"/>
      <c r="H78" s="43"/>
      <c r="I78" s="43"/>
      <c r="J78" s="156">
        <f t="shared" si="276"/>
        <v>-4994999.9999999991</v>
      </c>
      <c r="K78" s="156"/>
      <c r="L78" s="156">
        <f t="shared" ref="L78:AQ78" si="291">SUMIF($6:$6,L$6,49:49)/6</f>
        <v>-83249.999999999985</v>
      </c>
      <c r="M78" s="156">
        <f t="shared" si="291"/>
        <v>-83249.999999999985</v>
      </c>
      <c r="N78" s="156">
        <f t="shared" si="291"/>
        <v>-83249.999999999985</v>
      </c>
      <c r="O78" s="156">
        <f t="shared" si="291"/>
        <v>-83249.999999999985</v>
      </c>
      <c r="P78" s="156">
        <f t="shared" si="291"/>
        <v>-83249.999999999985</v>
      </c>
      <c r="Q78" s="156">
        <f t="shared" si="291"/>
        <v>-83249.999999999985</v>
      </c>
      <c r="R78" s="156">
        <f t="shared" si="291"/>
        <v>-83249.999999999985</v>
      </c>
      <c r="S78" s="156">
        <f t="shared" si="291"/>
        <v>-83249.999999999985</v>
      </c>
      <c r="T78" s="156">
        <f t="shared" si="291"/>
        <v>-83249.999999999985</v>
      </c>
      <c r="U78" s="156">
        <f t="shared" si="291"/>
        <v>-83249.999999999985</v>
      </c>
      <c r="V78" s="156">
        <f t="shared" si="291"/>
        <v>-83249.999999999985</v>
      </c>
      <c r="W78" s="156">
        <f t="shared" si="291"/>
        <v>-83249.999999999985</v>
      </c>
      <c r="X78" s="156">
        <f t="shared" si="291"/>
        <v>-83249.999999999985</v>
      </c>
      <c r="Y78" s="156">
        <f t="shared" si="291"/>
        <v>-83249.999999999985</v>
      </c>
      <c r="Z78" s="156">
        <f t="shared" si="291"/>
        <v>-83249.999999999985</v>
      </c>
      <c r="AA78" s="156">
        <f t="shared" si="291"/>
        <v>-83249.999999999985</v>
      </c>
      <c r="AB78" s="156">
        <f t="shared" si="291"/>
        <v>-83249.999999999985</v>
      </c>
      <c r="AC78" s="156">
        <f t="shared" si="291"/>
        <v>-83249.999999999985</v>
      </c>
      <c r="AD78" s="156">
        <f t="shared" si="291"/>
        <v>-83249.999999999985</v>
      </c>
      <c r="AE78" s="156">
        <f t="shared" si="291"/>
        <v>-83249.999999999985</v>
      </c>
      <c r="AF78" s="156">
        <f t="shared" si="291"/>
        <v>-83249.999999999985</v>
      </c>
      <c r="AG78" s="156">
        <f t="shared" si="291"/>
        <v>-83249.999999999985</v>
      </c>
      <c r="AH78" s="156">
        <f t="shared" si="291"/>
        <v>-83249.999999999985</v>
      </c>
      <c r="AI78" s="156">
        <f t="shared" si="291"/>
        <v>-83249.999999999985</v>
      </c>
      <c r="AJ78" s="156">
        <f t="shared" si="291"/>
        <v>-83249.999999999985</v>
      </c>
      <c r="AK78" s="156">
        <f t="shared" si="291"/>
        <v>-83249.999999999985</v>
      </c>
      <c r="AL78" s="156">
        <f t="shared" si="291"/>
        <v>-83249.999999999985</v>
      </c>
      <c r="AM78" s="156">
        <f t="shared" si="291"/>
        <v>-83249.999999999985</v>
      </c>
      <c r="AN78" s="156">
        <f t="shared" si="291"/>
        <v>-83249.999999999985</v>
      </c>
      <c r="AO78" s="156">
        <f t="shared" si="291"/>
        <v>-83249.999999999985</v>
      </c>
      <c r="AP78" s="156">
        <f t="shared" si="291"/>
        <v>-83249.999999999985</v>
      </c>
      <c r="AQ78" s="156">
        <f t="shared" si="291"/>
        <v>-83249.999999999985</v>
      </c>
      <c r="AR78" s="156">
        <f t="shared" ref="AR78:BW78" si="292">SUMIF($6:$6,AR$6,49:49)/6</f>
        <v>-83249.999999999985</v>
      </c>
      <c r="AS78" s="156">
        <f t="shared" si="292"/>
        <v>-83249.999999999985</v>
      </c>
      <c r="AT78" s="156">
        <f t="shared" si="292"/>
        <v>-83249.999999999985</v>
      </c>
      <c r="AU78" s="156">
        <f t="shared" si="292"/>
        <v>-83249.999999999985</v>
      </c>
      <c r="AV78" s="156">
        <f t="shared" si="292"/>
        <v>-83249.999999999985</v>
      </c>
      <c r="AW78" s="156">
        <f t="shared" si="292"/>
        <v>-83249.999999999985</v>
      </c>
      <c r="AX78" s="156">
        <f t="shared" si="292"/>
        <v>-83249.999999999985</v>
      </c>
      <c r="AY78" s="156">
        <f t="shared" si="292"/>
        <v>-83249.999999999985</v>
      </c>
      <c r="AZ78" s="156">
        <f t="shared" si="292"/>
        <v>-83249.999999999985</v>
      </c>
      <c r="BA78" s="156">
        <f t="shared" si="292"/>
        <v>-83249.999999999985</v>
      </c>
      <c r="BB78" s="156">
        <f t="shared" si="292"/>
        <v>-83249.999999999985</v>
      </c>
      <c r="BC78" s="156">
        <f t="shared" si="292"/>
        <v>-83249.999999999985</v>
      </c>
      <c r="BD78" s="156">
        <f t="shared" si="292"/>
        <v>-83249.999999999985</v>
      </c>
      <c r="BE78" s="156">
        <f t="shared" si="292"/>
        <v>-83249.999999999985</v>
      </c>
      <c r="BF78" s="156">
        <f t="shared" si="292"/>
        <v>-83249.999999999985</v>
      </c>
      <c r="BG78" s="156">
        <f t="shared" si="292"/>
        <v>-83249.999999999985</v>
      </c>
      <c r="BH78" s="156">
        <f t="shared" si="292"/>
        <v>-83249.999999999985</v>
      </c>
      <c r="BI78" s="156">
        <f t="shared" si="292"/>
        <v>-83249.999999999985</v>
      </c>
      <c r="BJ78" s="156">
        <f t="shared" si="292"/>
        <v>-83249.999999999985</v>
      </c>
      <c r="BK78" s="156">
        <f t="shared" si="292"/>
        <v>-83249.999999999985</v>
      </c>
      <c r="BL78" s="156">
        <f t="shared" si="292"/>
        <v>-83249.999999999985</v>
      </c>
      <c r="BM78" s="156">
        <f t="shared" si="292"/>
        <v>-83249.999999999985</v>
      </c>
      <c r="BN78" s="156">
        <f t="shared" si="292"/>
        <v>-83249.999999999985</v>
      </c>
      <c r="BO78" s="156">
        <f t="shared" si="292"/>
        <v>-83249.999999999985</v>
      </c>
      <c r="BP78" s="156">
        <f t="shared" si="292"/>
        <v>-83249.999999999985</v>
      </c>
      <c r="BQ78" s="156">
        <f t="shared" si="292"/>
        <v>-83249.999999999985</v>
      </c>
      <c r="BR78" s="156">
        <f t="shared" si="292"/>
        <v>-83249.999999999985</v>
      </c>
      <c r="BS78" s="156">
        <f t="shared" si="292"/>
        <v>-83249.999999999985</v>
      </c>
      <c r="BT78" s="156">
        <f t="shared" si="292"/>
        <v>0</v>
      </c>
      <c r="BU78" s="156">
        <f t="shared" si="292"/>
        <v>0</v>
      </c>
      <c r="BV78" s="156">
        <f t="shared" si="292"/>
        <v>0</v>
      </c>
      <c r="BW78" s="156">
        <f t="shared" si="292"/>
        <v>0</v>
      </c>
      <c r="BX78" s="156">
        <f t="shared" ref="BX78:CE78" si="293">SUMIF($6:$6,BX$6,49:49)/6</f>
        <v>0</v>
      </c>
      <c r="BY78" s="156">
        <f t="shared" si="293"/>
        <v>0</v>
      </c>
      <c r="BZ78" s="156">
        <f t="shared" si="293"/>
        <v>0</v>
      </c>
      <c r="CA78" s="156">
        <f t="shared" si="293"/>
        <v>0</v>
      </c>
      <c r="CB78" s="156">
        <f t="shared" si="293"/>
        <v>0</v>
      </c>
      <c r="CC78" s="156">
        <f t="shared" si="293"/>
        <v>0</v>
      </c>
      <c r="CD78" s="156">
        <f t="shared" si="293"/>
        <v>0</v>
      </c>
      <c r="CE78" s="156">
        <f t="shared" si="293"/>
        <v>0</v>
      </c>
    </row>
    <row r="79" spans="1:83" outlineLevel="1">
      <c r="A79" s="41">
        <f>ROW()</f>
        <v>79</v>
      </c>
      <c r="C79" s="41" t="s">
        <v>183</v>
      </c>
      <c r="J79" s="155">
        <f t="shared" si="276"/>
        <v>35723858.757315166</v>
      </c>
      <c r="K79" s="155"/>
      <c r="L79" s="155">
        <f t="shared" ref="L79:AQ79" si="294">SUM(L72:L78)</f>
        <v>574982.23749583319</v>
      </c>
      <c r="M79" s="155">
        <f t="shared" si="294"/>
        <v>574982.23749583319</v>
      </c>
      <c r="N79" s="155">
        <f t="shared" si="294"/>
        <v>574982.23749583319</v>
      </c>
      <c r="O79" s="155">
        <f t="shared" si="294"/>
        <v>574982.23749583319</v>
      </c>
      <c r="P79" s="155">
        <f t="shared" si="294"/>
        <v>574982.23749583319</v>
      </c>
      <c r="Q79" s="155">
        <f t="shared" si="294"/>
        <v>574982.23749583319</v>
      </c>
      <c r="R79" s="155">
        <f t="shared" si="294"/>
        <v>574982.23749583319</v>
      </c>
      <c r="S79" s="155">
        <f t="shared" si="294"/>
        <v>574982.23749583319</v>
      </c>
      <c r="T79" s="155">
        <f t="shared" si="294"/>
        <v>574982.23749583319</v>
      </c>
      <c r="U79" s="155">
        <f t="shared" si="294"/>
        <v>574982.23749583319</v>
      </c>
      <c r="V79" s="155">
        <f t="shared" si="294"/>
        <v>574982.23749583319</v>
      </c>
      <c r="W79" s="155">
        <f t="shared" si="294"/>
        <v>574982.23749583319</v>
      </c>
      <c r="X79" s="155">
        <f t="shared" si="294"/>
        <v>585037.97105827066</v>
      </c>
      <c r="Y79" s="155">
        <f t="shared" si="294"/>
        <v>585037.97105827066</v>
      </c>
      <c r="Z79" s="155">
        <f t="shared" si="294"/>
        <v>585037.97105827066</v>
      </c>
      <c r="AA79" s="155">
        <f t="shared" si="294"/>
        <v>585037.97105827066</v>
      </c>
      <c r="AB79" s="155">
        <f t="shared" si="294"/>
        <v>585037.97105827066</v>
      </c>
      <c r="AC79" s="155">
        <f t="shared" si="294"/>
        <v>585037.97105827066</v>
      </c>
      <c r="AD79" s="155">
        <f t="shared" si="294"/>
        <v>585037.97105827066</v>
      </c>
      <c r="AE79" s="155">
        <f t="shared" si="294"/>
        <v>585037.97105827066</v>
      </c>
      <c r="AF79" s="155">
        <f t="shared" si="294"/>
        <v>585037.97105827066</v>
      </c>
      <c r="AG79" s="155">
        <f t="shared" si="294"/>
        <v>585037.97105827066</v>
      </c>
      <c r="AH79" s="155">
        <f t="shared" si="294"/>
        <v>585037.97105827066</v>
      </c>
      <c r="AI79" s="155">
        <f t="shared" si="294"/>
        <v>585037.97105827066</v>
      </c>
      <c r="AJ79" s="155">
        <f t="shared" si="294"/>
        <v>595244.5406241446</v>
      </c>
      <c r="AK79" s="155">
        <f t="shared" si="294"/>
        <v>595244.5406241446</v>
      </c>
      <c r="AL79" s="155">
        <f t="shared" si="294"/>
        <v>595244.5406241446</v>
      </c>
      <c r="AM79" s="155">
        <f t="shared" si="294"/>
        <v>595244.5406241446</v>
      </c>
      <c r="AN79" s="155">
        <f t="shared" si="294"/>
        <v>595244.5406241446</v>
      </c>
      <c r="AO79" s="155">
        <f t="shared" si="294"/>
        <v>595244.5406241446</v>
      </c>
      <c r="AP79" s="155">
        <f t="shared" si="294"/>
        <v>595244.5406241446</v>
      </c>
      <c r="AQ79" s="155">
        <f t="shared" si="294"/>
        <v>595244.5406241446</v>
      </c>
      <c r="AR79" s="155">
        <f t="shared" ref="AR79:BW79" si="295">SUM(AR72:AR78)</f>
        <v>595244.5406241446</v>
      </c>
      <c r="AS79" s="155">
        <f t="shared" si="295"/>
        <v>595244.5406241446</v>
      </c>
      <c r="AT79" s="155">
        <f t="shared" si="295"/>
        <v>595244.5406241446</v>
      </c>
      <c r="AU79" s="155">
        <f t="shared" si="295"/>
        <v>595244.5406241446</v>
      </c>
      <c r="AV79" s="155">
        <f t="shared" si="295"/>
        <v>605604.20873350662</v>
      </c>
      <c r="AW79" s="155">
        <f t="shared" si="295"/>
        <v>605604.20873350662</v>
      </c>
      <c r="AX79" s="155">
        <f t="shared" si="295"/>
        <v>605604.20873350662</v>
      </c>
      <c r="AY79" s="155">
        <f t="shared" si="295"/>
        <v>605604.20873350662</v>
      </c>
      <c r="AZ79" s="155">
        <f t="shared" si="295"/>
        <v>605604.20873350662</v>
      </c>
      <c r="BA79" s="155">
        <f t="shared" si="295"/>
        <v>605604.20873350662</v>
      </c>
      <c r="BB79" s="155">
        <f t="shared" si="295"/>
        <v>605604.20873350662</v>
      </c>
      <c r="BC79" s="155">
        <f t="shared" si="295"/>
        <v>605604.20873350662</v>
      </c>
      <c r="BD79" s="155">
        <f t="shared" si="295"/>
        <v>605604.20873350662</v>
      </c>
      <c r="BE79" s="155">
        <f t="shared" si="295"/>
        <v>605604.20873350662</v>
      </c>
      <c r="BF79" s="155">
        <f t="shared" si="295"/>
        <v>605604.20873350662</v>
      </c>
      <c r="BG79" s="155">
        <f t="shared" si="295"/>
        <v>605604.20873350662</v>
      </c>
      <c r="BH79" s="155">
        <f t="shared" si="295"/>
        <v>616119.27186450909</v>
      </c>
      <c r="BI79" s="155">
        <f t="shared" si="295"/>
        <v>616119.27186450909</v>
      </c>
      <c r="BJ79" s="155">
        <f t="shared" si="295"/>
        <v>616119.27186450909</v>
      </c>
      <c r="BK79" s="155">
        <f t="shared" si="295"/>
        <v>616119.27186450909</v>
      </c>
      <c r="BL79" s="155">
        <f t="shared" si="295"/>
        <v>616119.27186450909</v>
      </c>
      <c r="BM79" s="155">
        <f t="shared" si="295"/>
        <v>616119.27186450909</v>
      </c>
      <c r="BN79" s="155">
        <f t="shared" si="295"/>
        <v>616119.27186450909</v>
      </c>
      <c r="BO79" s="155">
        <f t="shared" si="295"/>
        <v>616119.27186450909</v>
      </c>
      <c r="BP79" s="155">
        <f t="shared" si="295"/>
        <v>616119.27186450909</v>
      </c>
      <c r="BQ79" s="155">
        <f t="shared" si="295"/>
        <v>616119.27186450909</v>
      </c>
      <c r="BR79" s="155">
        <f t="shared" si="295"/>
        <v>616119.27186450909</v>
      </c>
      <c r="BS79" s="155">
        <f t="shared" si="295"/>
        <v>616119.27186450909</v>
      </c>
      <c r="BT79" s="155">
        <f t="shared" si="295"/>
        <v>0</v>
      </c>
      <c r="BU79" s="155">
        <f t="shared" si="295"/>
        <v>0</v>
      </c>
      <c r="BV79" s="155">
        <f t="shared" si="295"/>
        <v>0</v>
      </c>
      <c r="BW79" s="155">
        <f t="shared" si="295"/>
        <v>0</v>
      </c>
      <c r="BX79" s="155">
        <f t="shared" ref="BX79:CE79" si="296">SUM(BX72:BX78)</f>
        <v>0</v>
      </c>
      <c r="BY79" s="155">
        <f t="shared" si="296"/>
        <v>0</v>
      </c>
      <c r="BZ79" s="155">
        <f t="shared" si="296"/>
        <v>0</v>
      </c>
      <c r="CA79" s="155">
        <f t="shared" si="296"/>
        <v>0</v>
      </c>
      <c r="CB79" s="155">
        <f t="shared" si="296"/>
        <v>0</v>
      </c>
      <c r="CC79" s="155">
        <f t="shared" si="296"/>
        <v>0</v>
      </c>
      <c r="CD79" s="155">
        <f t="shared" si="296"/>
        <v>0</v>
      </c>
      <c r="CE79" s="155">
        <f t="shared" si="296"/>
        <v>0</v>
      </c>
    </row>
    <row r="80" spans="1:83" outlineLevel="1">
      <c r="A80" s="41">
        <f>ROW()</f>
        <v>80</v>
      </c>
      <c r="J80" s="155"/>
      <c r="K80" s="155"/>
      <c r="L80" s="155"/>
      <c r="M80" s="155"/>
      <c r="N80" s="155"/>
      <c r="O80" s="155"/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55"/>
      <c r="AE80" s="155"/>
      <c r="AF80" s="155"/>
      <c r="AG80" s="155"/>
      <c r="AH80" s="155"/>
      <c r="AI80" s="155"/>
      <c r="AJ80" s="155"/>
      <c r="AK80" s="155"/>
      <c r="AL80" s="155"/>
      <c r="AM80" s="155"/>
      <c r="AN80" s="155"/>
      <c r="AO80" s="155"/>
      <c r="AP80" s="155"/>
      <c r="AQ80" s="155"/>
      <c r="AR80" s="155"/>
      <c r="AS80" s="155"/>
      <c r="AT80" s="155"/>
      <c r="AU80" s="155"/>
      <c r="AV80" s="155"/>
      <c r="AW80" s="155"/>
      <c r="AX80" s="155"/>
      <c r="AY80" s="155"/>
      <c r="AZ80" s="155"/>
      <c r="BA80" s="155"/>
      <c r="BB80" s="155"/>
      <c r="BC80" s="155"/>
      <c r="BD80" s="155"/>
      <c r="BE80" s="155"/>
      <c r="BF80" s="155"/>
      <c r="BG80" s="155"/>
      <c r="BH80" s="155"/>
      <c r="BI80" s="155"/>
      <c r="BJ80" s="155"/>
      <c r="BK80" s="155"/>
      <c r="BL80" s="155"/>
      <c r="BM80" s="155"/>
      <c r="BN80" s="155"/>
      <c r="BO80" s="155"/>
      <c r="BP80" s="155"/>
      <c r="BQ80" s="155"/>
      <c r="BR80" s="155"/>
      <c r="BS80" s="155"/>
      <c r="BT80" s="155"/>
      <c r="BU80" s="155"/>
      <c r="BV80" s="155"/>
      <c r="BW80" s="155"/>
      <c r="BX80" s="155"/>
      <c r="BY80" s="155"/>
      <c r="BZ80" s="155"/>
      <c r="CA80" s="155"/>
      <c r="CB80" s="155"/>
      <c r="CC80" s="155"/>
      <c r="CD80" s="155"/>
      <c r="CE80" s="155"/>
    </row>
    <row r="81" spans="1:83" outlineLevel="1">
      <c r="A81" s="41">
        <f>ROW()</f>
        <v>81</v>
      </c>
      <c r="J81" s="155"/>
      <c r="K81" s="155"/>
      <c r="L81" s="155"/>
      <c r="M81" s="155"/>
      <c r="N81" s="155"/>
      <c r="O81" s="155"/>
      <c r="P81" s="155"/>
      <c r="Q81" s="155"/>
      <c r="R81" s="155"/>
      <c r="S81" s="155"/>
      <c r="T81" s="155"/>
      <c r="U81" s="155"/>
      <c r="V81" s="155"/>
      <c r="W81" s="155"/>
      <c r="X81" s="155"/>
      <c r="Y81" s="155"/>
      <c r="Z81" s="155"/>
      <c r="AA81" s="155"/>
      <c r="AB81" s="155"/>
      <c r="AC81" s="155"/>
      <c r="AD81" s="155"/>
      <c r="AE81" s="155"/>
      <c r="AF81" s="155"/>
      <c r="AG81" s="155"/>
      <c r="AH81" s="155"/>
      <c r="AI81" s="155"/>
      <c r="AJ81" s="155"/>
      <c r="AK81" s="155"/>
      <c r="AL81" s="155"/>
      <c r="AM81" s="155"/>
      <c r="AN81" s="155"/>
      <c r="AO81" s="155"/>
      <c r="AP81" s="155"/>
      <c r="AQ81" s="155"/>
      <c r="AR81" s="155"/>
      <c r="AS81" s="155"/>
      <c r="AT81" s="155"/>
      <c r="AU81" s="155"/>
      <c r="AV81" s="155"/>
      <c r="AW81" s="155"/>
      <c r="AX81" s="155"/>
      <c r="AY81" s="155"/>
      <c r="AZ81" s="155"/>
      <c r="BA81" s="155"/>
      <c r="BB81" s="155"/>
      <c r="BC81" s="155"/>
      <c r="BD81" s="155"/>
      <c r="BE81" s="155"/>
      <c r="BF81" s="155"/>
      <c r="BG81" s="155"/>
      <c r="BH81" s="155"/>
      <c r="BI81" s="155"/>
      <c r="BJ81" s="155"/>
      <c r="BK81" s="155"/>
      <c r="BL81" s="155"/>
      <c r="BM81" s="155"/>
      <c r="BN81" s="155"/>
      <c r="BO81" s="155"/>
      <c r="BP81" s="155"/>
      <c r="BQ81" s="155"/>
      <c r="BR81" s="155"/>
      <c r="BS81" s="155"/>
      <c r="BT81" s="155"/>
      <c r="BU81" s="155"/>
      <c r="BV81" s="155"/>
      <c r="BW81" s="155"/>
      <c r="BX81" s="155"/>
      <c r="BY81" s="155"/>
      <c r="BZ81" s="155"/>
      <c r="CA81" s="155"/>
      <c r="CB81" s="155"/>
      <c r="CC81" s="155"/>
      <c r="CD81" s="155"/>
      <c r="CE81" s="155"/>
    </row>
    <row r="82" spans="1:83" outlineLevel="1">
      <c r="A82" s="41">
        <f>ROW()</f>
        <v>82</v>
      </c>
      <c r="C82" s="231" t="s">
        <v>160</v>
      </c>
      <c r="J82" s="155"/>
      <c r="K82" s="155"/>
      <c r="L82" s="155"/>
      <c r="M82" s="155"/>
      <c r="N82" s="155"/>
      <c r="O82" s="155"/>
      <c r="P82" s="155"/>
      <c r="Q82" s="155"/>
      <c r="R82" s="155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  <c r="AF82" s="155"/>
      <c r="AG82" s="155"/>
      <c r="AH82" s="155"/>
      <c r="AI82" s="155"/>
      <c r="AJ82" s="155"/>
      <c r="AK82" s="155"/>
      <c r="AL82" s="155"/>
      <c r="AM82" s="155"/>
      <c r="AN82" s="155"/>
      <c r="AO82" s="155"/>
      <c r="AP82" s="155"/>
      <c r="AQ82" s="155"/>
      <c r="AR82" s="155"/>
      <c r="AS82" s="155"/>
      <c r="AT82" s="155"/>
      <c r="AU82" s="155"/>
      <c r="AV82" s="155"/>
      <c r="AW82" s="155"/>
      <c r="AX82" s="155"/>
      <c r="AY82" s="155"/>
      <c r="AZ82" s="155"/>
      <c r="BA82" s="155"/>
      <c r="BB82" s="155"/>
      <c r="BC82" s="155"/>
      <c r="BD82" s="155"/>
      <c r="BE82" s="155"/>
      <c r="BF82" s="155"/>
      <c r="BG82" s="155"/>
      <c r="BH82" s="155"/>
      <c r="BI82" s="155"/>
      <c r="BJ82" s="155"/>
      <c r="BK82" s="155"/>
      <c r="BL82" s="155"/>
      <c r="BM82" s="155"/>
      <c r="BN82" s="155"/>
      <c r="BO82" s="155"/>
      <c r="BP82" s="155"/>
      <c r="BQ82" s="155"/>
      <c r="BR82" s="155"/>
      <c r="BS82" s="155"/>
      <c r="BT82" s="155"/>
      <c r="BU82" s="155"/>
      <c r="BV82" s="155"/>
      <c r="BW82" s="155"/>
      <c r="BX82" s="155"/>
      <c r="BY82" s="155"/>
      <c r="BZ82" s="155"/>
      <c r="CA82" s="155"/>
      <c r="CB82" s="155"/>
      <c r="CC82" s="155"/>
      <c r="CD82" s="155"/>
      <c r="CE82" s="155"/>
    </row>
    <row r="83" spans="1:83" outlineLevel="1">
      <c r="A83" s="41">
        <f>ROW()</f>
        <v>83</v>
      </c>
      <c r="C83" s="41" t="s">
        <v>157</v>
      </c>
      <c r="J83" s="155"/>
      <c r="K83" s="155">
        <v>0</v>
      </c>
      <c r="L83" s="155">
        <f>K87</f>
        <v>0</v>
      </c>
      <c r="M83" s="155">
        <f t="shared" ref="M83:BG83" si="297">L87</f>
        <v>574982.23749583319</v>
      </c>
      <c r="N83" s="155">
        <f t="shared" si="297"/>
        <v>1149964.4749916664</v>
      </c>
      <c r="O83" s="155">
        <f t="shared" si="297"/>
        <v>1724946.7124874997</v>
      </c>
      <c r="P83" s="155">
        <f t="shared" si="297"/>
        <v>2299928.9499833328</v>
      </c>
      <c r="Q83" s="155">
        <f t="shared" si="297"/>
        <v>2874911.1874791658</v>
      </c>
      <c r="R83" s="155">
        <f t="shared" si="297"/>
        <v>0</v>
      </c>
      <c r="S83" s="155">
        <f t="shared" si="297"/>
        <v>574982.23749583319</v>
      </c>
      <c r="T83" s="155">
        <f t="shared" si="297"/>
        <v>1149964.4749916664</v>
      </c>
      <c r="U83" s="155">
        <f t="shared" si="297"/>
        <v>1724946.7124874997</v>
      </c>
      <c r="V83" s="155">
        <f t="shared" si="297"/>
        <v>2299928.9499833328</v>
      </c>
      <c r="W83" s="155">
        <f t="shared" si="297"/>
        <v>2874911.1874791658</v>
      </c>
      <c r="X83" s="155">
        <f t="shared" si="297"/>
        <v>0</v>
      </c>
      <c r="Y83" s="155">
        <f t="shared" si="297"/>
        <v>585037.97105827066</v>
      </c>
      <c r="Z83" s="155">
        <f t="shared" si="297"/>
        <v>1170075.9421165413</v>
      </c>
      <c r="AA83" s="155">
        <f t="shared" si="297"/>
        <v>1755113.913174812</v>
      </c>
      <c r="AB83" s="155">
        <f t="shared" si="297"/>
        <v>2340151.8842330826</v>
      </c>
      <c r="AC83" s="155">
        <f t="shared" si="297"/>
        <v>2925189.8552913535</v>
      </c>
      <c r="AD83" s="155">
        <f t="shared" si="297"/>
        <v>0</v>
      </c>
      <c r="AE83" s="155">
        <f t="shared" si="297"/>
        <v>585037.97105827066</v>
      </c>
      <c r="AF83" s="155">
        <f t="shared" si="297"/>
        <v>1170075.9421165413</v>
      </c>
      <c r="AG83" s="155">
        <f t="shared" si="297"/>
        <v>1755113.913174812</v>
      </c>
      <c r="AH83" s="155">
        <f t="shared" si="297"/>
        <v>2340151.8842330826</v>
      </c>
      <c r="AI83" s="155">
        <f t="shared" si="297"/>
        <v>2925189.8552913535</v>
      </c>
      <c r="AJ83" s="155">
        <f t="shared" si="297"/>
        <v>0</v>
      </c>
      <c r="AK83" s="155">
        <f t="shared" si="297"/>
        <v>595244.5406241446</v>
      </c>
      <c r="AL83" s="155">
        <f t="shared" si="297"/>
        <v>1190489.0812482892</v>
      </c>
      <c r="AM83" s="155">
        <f t="shared" si="297"/>
        <v>1785733.6218724339</v>
      </c>
      <c r="AN83" s="155">
        <f t="shared" si="297"/>
        <v>2380978.1624965784</v>
      </c>
      <c r="AO83" s="155">
        <f t="shared" si="297"/>
        <v>2976222.7031207229</v>
      </c>
      <c r="AP83" s="155">
        <f t="shared" si="297"/>
        <v>0</v>
      </c>
      <c r="AQ83" s="155">
        <f t="shared" si="297"/>
        <v>595244.5406241446</v>
      </c>
      <c r="AR83" s="155">
        <f t="shared" si="297"/>
        <v>1190489.0812482892</v>
      </c>
      <c r="AS83" s="155">
        <f t="shared" si="297"/>
        <v>1785733.6218724339</v>
      </c>
      <c r="AT83" s="155">
        <f t="shared" si="297"/>
        <v>2380978.1624965784</v>
      </c>
      <c r="AU83" s="155">
        <f t="shared" si="297"/>
        <v>2976222.7031207229</v>
      </c>
      <c r="AV83" s="155">
        <f t="shared" si="297"/>
        <v>0</v>
      </c>
      <c r="AW83" s="155">
        <f t="shared" si="297"/>
        <v>605604.20873350662</v>
      </c>
      <c r="AX83" s="155">
        <f t="shared" si="297"/>
        <v>1211208.4174670132</v>
      </c>
      <c r="AY83" s="155">
        <f t="shared" si="297"/>
        <v>1816812.62620052</v>
      </c>
      <c r="AZ83" s="155">
        <f t="shared" si="297"/>
        <v>2422416.8349340265</v>
      </c>
      <c r="BA83" s="155">
        <f t="shared" si="297"/>
        <v>3028021.043667533</v>
      </c>
      <c r="BB83" s="155">
        <f t="shared" si="297"/>
        <v>0</v>
      </c>
      <c r="BC83" s="155">
        <f t="shared" si="297"/>
        <v>605604.20873350662</v>
      </c>
      <c r="BD83" s="155">
        <f t="shared" si="297"/>
        <v>1211208.4174670132</v>
      </c>
      <c r="BE83" s="155">
        <f t="shared" si="297"/>
        <v>1816812.62620052</v>
      </c>
      <c r="BF83" s="155">
        <f t="shared" si="297"/>
        <v>2422416.8349340265</v>
      </c>
      <c r="BG83" s="155">
        <f t="shared" si="297"/>
        <v>3028021.043667533</v>
      </c>
      <c r="BH83" s="155">
        <f t="shared" ref="BH83" si="298">BG87</f>
        <v>0</v>
      </c>
      <c r="BI83" s="155">
        <f t="shared" ref="BI83" si="299">BH87</f>
        <v>616119.27186450909</v>
      </c>
      <c r="BJ83" s="155">
        <f t="shared" ref="BJ83" si="300">BI87</f>
        <v>1232238.5437290182</v>
      </c>
      <c r="BK83" s="155">
        <f t="shared" ref="BK83" si="301">BJ87</f>
        <v>1848357.8155935272</v>
      </c>
      <c r="BL83" s="155">
        <f t="shared" ref="BL83" si="302">BK87</f>
        <v>2464477.0874580364</v>
      </c>
      <c r="BM83" s="155">
        <f t="shared" ref="BM83" si="303">BL87</f>
        <v>3080596.3593225456</v>
      </c>
      <c r="BN83" s="155">
        <f t="shared" ref="BN83" si="304">BM87</f>
        <v>0</v>
      </c>
      <c r="BO83" s="155">
        <f t="shared" ref="BO83" si="305">BN87</f>
        <v>616119.27186450909</v>
      </c>
      <c r="BP83" s="155">
        <f t="shared" ref="BP83" si="306">BO87</f>
        <v>1232238.5437290182</v>
      </c>
      <c r="BQ83" s="155">
        <f t="shared" ref="BQ83" si="307">BP87</f>
        <v>1848357.8155935272</v>
      </c>
      <c r="BR83" s="155">
        <f t="shared" ref="BR83" si="308">BQ87</f>
        <v>2464477.0874580364</v>
      </c>
      <c r="BS83" s="155">
        <f t="shared" ref="BS83" si="309">BR87</f>
        <v>3080596.3593225456</v>
      </c>
      <c r="BT83" s="155">
        <f t="shared" ref="BT83" si="310">BS87</f>
        <v>0</v>
      </c>
      <c r="BU83" s="155">
        <f t="shared" ref="BU83" si="311">BT87</f>
        <v>0</v>
      </c>
      <c r="BV83" s="155">
        <f t="shared" ref="BV83" si="312">BU87</f>
        <v>0</v>
      </c>
      <c r="BW83" s="155">
        <f t="shared" ref="BW83" si="313">BV87</f>
        <v>0</v>
      </c>
      <c r="BX83" s="155">
        <f t="shared" ref="BX83" si="314">BW87</f>
        <v>0</v>
      </c>
      <c r="BY83" s="155">
        <f t="shared" ref="BY83" si="315">BX87</f>
        <v>0</v>
      </c>
      <c r="BZ83" s="155">
        <f t="shared" ref="BZ83" si="316">BY87</f>
        <v>0</v>
      </c>
      <c r="CA83" s="155">
        <f t="shared" ref="CA83" si="317">BZ87</f>
        <v>0</v>
      </c>
      <c r="CB83" s="155">
        <f t="shared" ref="CB83" si="318">CA87</f>
        <v>0</v>
      </c>
      <c r="CC83" s="155">
        <f t="shared" ref="CC83" si="319">CB87</f>
        <v>0</v>
      </c>
      <c r="CD83" s="155">
        <f t="shared" ref="CD83" si="320">CC87</f>
        <v>0</v>
      </c>
      <c r="CE83" s="155">
        <f t="shared" ref="CE83" si="321">CD87</f>
        <v>0</v>
      </c>
    </row>
    <row r="84" spans="1:83" outlineLevel="1">
      <c r="A84" s="41">
        <f>ROW()</f>
        <v>84</v>
      </c>
      <c r="C84" s="41" t="s">
        <v>159</v>
      </c>
      <c r="J84" s="155"/>
      <c r="K84" s="155">
        <f>K44</f>
        <v>0</v>
      </c>
      <c r="L84" s="155">
        <f t="shared" ref="L84:AQ84" si="322">L79</f>
        <v>574982.23749583319</v>
      </c>
      <c r="M84" s="155">
        <f t="shared" si="322"/>
        <v>574982.23749583319</v>
      </c>
      <c r="N84" s="155">
        <f t="shared" si="322"/>
        <v>574982.23749583319</v>
      </c>
      <c r="O84" s="155">
        <f t="shared" si="322"/>
        <v>574982.23749583319</v>
      </c>
      <c r="P84" s="155">
        <f t="shared" si="322"/>
        <v>574982.23749583319</v>
      </c>
      <c r="Q84" s="155">
        <f t="shared" si="322"/>
        <v>574982.23749583319</v>
      </c>
      <c r="R84" s="155">
        <f t="shared" si="322"/>
        <v>574982.23749583319</v>
      </c>
      <c r="S84" s="155">
        <f t="shared" si="322"/>
        <v>574982.23749583319</v>
      </c>
      <c r="T84" s="155">
        <f t="shared" si="322"/>
        <v>574982.23749583319</v>
      </c>
      <c r="U84" s="155">
        <f t="shared" si="322"/>
        <v>574982.23749583319</v>
      </c>
      <c r="V84" s="155">
        <f t="shared" si="322"/>
        <v>574982.23749583319</v>
      </c>
      <c r="W84" s="155">
        <f t="shared" si="322"/>
        <v>574982.23749583319</v>
      </c>
      <c r="X84" s="155">
        <f t="shared" si="322"/>
        <v>585037.97105827066</v>
      </c>
      <c r="Y84" s="155">
        <f t="shared" si="322"/>
        <v>585037.97105827066</v>
      </c>
      <c r="Z84" s="155">
        <f t="shared" si="322"/>
        <v>585037.97105827066</v>
      </c>
      <c r="AA84" s="155">
        <f t="shared" si="322"/>
        <v>585037.97105827066</v>
      </c>
      <c r="AB84" s="155">
        <f t="shared" si="322"/>
        <v>585037.97105827066</v>
      </c>
      <c r="AC84" s="155">
        <f t="shared" si="322"/>
        <v>585037.97105827066</v>
      </c>
      <c r="AD84" s="155">
        <f t="shared" si="322"/>
        <v>585037.97105827066</v>
      </c>
      <c r="AE84" s="155">
        <f t="shared" si="322"/>
        <v>585037.97105827066</v>
      </c>
      <c r="AF84" s="155">
        <f t="shared" si="322"/>
        <v>585037.97105827066</v>
      </c>
      <c r="AG84" s="155">
        <f t="shared" si="322"/>
        <v>585037.97105827066</v>
      </c>
      <c r="AH84" s="155">
        <f t="shared" si="322"/>
        <v>585037.97105827066</v>
      </c>
      <c r="AI84" s="155">
        <f t="shared" si="322"/>
        <v>585037.97105827066</v>
      </c>
      <c r="AJ84" s="155">
        <f t="shared" si="322"/>
        <v>595244.5406241446</v>
      </c>
      <c r="AK84" s="155">
        <f t="shared" si="322"/>
        <v>595244.5406241446</v>
      </c>
      <c r="AL84" s="155">
        <f t="shared" si="322"/>
        <v>595244.5406241446</v>
      </c>
      <c r="AM84" s="155">
        <f t="shared" si="322"/>
        <v>595244.5406241446</v>
      </c>
      <c r="AN84" s="155">
        <f t="shared" si="322"/>
        <v>595244.5406241446</v>
      </c>
      <c r="AO84" s="155">
        <f t="shared" si="322"/>
        <v>595244.5406241446</v>
      </c>
      <c r="AP84" s="155">
        <f t="shared" si="322"/>
        <v>595244.5406241446</v>
      </c>
      <c r="AQ84" s="155">
        <f t="shared" si="322"/>
        <v>595244.5406241446</v>
      </c>
      <c r="AR84" s="155">
        <f t="shared" ref="AR84:BW84" si="323">AR79</f>
        <v>595244.5406241446</v>
      </c>
      <c r="AS84" s="155">
        <f t="shared" si="323"/>
        <v>595244.5406241446</v>
      </c>
      <c r="AT84" s="155">
        <f t="shared" si="323"/>
        <v>595244.5406241446</v>
      </c>
      <c r="AU84" s="155">
        <f t="shared" si="323"/>
        <v>595244.5406241446</v>
      </c>
      <c r="AV84" s="155">
        <f t="shared" si="323"/>
        <v>605604.20873350662</v>
      </c>
      <c r="AW84" s="155">
        <f t="shared" si="323"/>
        <v>605604.20873350662</v>
      </c>
      <c r="AX84" s="155">
        <f t="shared" si="323"/>
        <v>605604.20873350662</v>
      </c>
      <c r="AY84" s="155">
        <f t="shared" si="323"/>
        <v>605604.20873350662</v>
      </c>
      <c r="AZ84" s="155">
        <f t="shared" si="323"/>
        <v>605604.20873350662</v>
      </c>
      <c r="BA84" s="155">
        <f t="shared" si="323"/>
        <v>605604.20873350662</v>
      </c>
      <c r="BB84" s="155">
        <f t="shared" si="323"/>
        <v>605604.20873350662</v>
      </c>
      <c r="BC84" s="155">
        <f t="shared" si="323"/>
        <v>605604.20873350662</v>
      </c>
      <c r="BD84" s="155">
        <f t="shared" si="323"/>
        <v>605604.20873350662</v>
      </c>
      <c r="BE84" s="155">
        <f t="shared" si="323"/>
        <v>605604.20873350662</v>
      </c>
      <c r="BF84" s="155">
        <f t="shared" si="323"/>
        <v>605604.20873350662</v>
      </c>
      <c r="BG84" s="155">
        <f t="shared" si="323"/>
        <v>605604.20873350662</v>
      </c>
      <c r="BH84" s="155">
        <f t="shared" si="323"/>
        <v>616119.27186450909</v>
      </c>
      <c r="BI84" s="155">
        <f t="shared" si="323"/>
        <v>616119.27186450909</v>
      </c>
      <c r="BJ84" s="155">
        <f t="shared" si="323"/>
        <v>616119.27186450909</v>
      </c>
      <c r="BK84" s="155">
        <f t="shared" si="323"/>
        <v>616119.27186450909</v>
      </c>
      <c r="BL84" s="155">
        <f t="shared" si="323"/>
        <v>616119.27186450909</v>
      </c>
      <c r="BM84" s="155">
        <f t="shared" si="323"/>
        <v>616119.27186450909</v>
      </c>
      <c r="BN84" s="155">
        <f t="shared" si="323"/>
        <v>616119.27186450909</v>
      </c>
      <c r="BO84" s="155">
        <f t="shared" si="323"/>
        <v>616119.27186450909</v>
      </c>
      <c r="BP84" s="155">
        <f t="shared" si="323"/>
        <v>616119.27186450909</v>
      </c>
      <c r="BQ84" s="155">
        <f t="shared" si="323"/>
        <v>616119.27186450909</v>
      </c>
      <c r="BR84" s="155">
        <f t="shared" si="323"/>
        <v>616119.27186450909</v>
      </c>
      <c r="BS84" s="155">
        <f t="shared" si="323"/>
        <v>616119.27186450909</v>
      </c>
      <c r="BT84" s="155">
        <f t="shared" si="323"/>
        <v>0</v>
      </c>
      <c r="BU84" s="155">
        <f t="shared" si="323"/>
        <v>0</v>
      </c>
      <c r="BV84" s="155">
        <f t="shared" si="323"/>
        <v>0</v>
      </c>
      <c r="BW84" s="155">
        <f t="shared" si="323"/>
        <v>0</v>
      </c>
      <c r="BX84" s="155">
        <f t="shared" ref="BX84:CE84" si="324">BX79</f>
        <v>0</v>
      </c>
      <c r="BY84" s="155">
        <f t="shared" si="324"/>
        <v>0</v>
      </c>
      <c r="BZ84" s="155">
        <f t="shared" si="324"/>
        <v>0</v>
      </c>
      <c r="CA84" s="155">
        <f t="shared" si="324"/>
        <v>0</v>
      </c>
      <c r="CB84" s="155">
        <f t="shared" si="324"/>
        <v>0</v>
      </c>
      <c r="CC84" s="155">
        <f t="shared" si="324"/>
        <v>0</v>
      </c>
      <c r="CD84" s="155">
        <f t="shared" si="324"/>
        <v>0</v>
      </c>
      <c r="CE84" s="155">
        <f t="shared" si="324"/>
        <v>0</v>
      </c>
    </row>
    <row r="85" spans="1:83" outlineLevel="1">
      <c r="A85" s="41">
        <f>ROW()</f>
        <v>85</v>
      </c>
      <c r="C85" s="41" t="s">
        <v>188</v>
      </c>
      <c r="F85" s="96">
        <f>'A&amp;R'!G53</f>
        <v>76470675</v>
      </c>
      <c r="G85" s="117">
        <f>'A&amp;R'!D53</f>
        <v>0.06</v>
      </c>
      <c r="H85" s="44">
        <f>F85*G85</f>
        <v>4588240.5</v>
      </c>
      <c r="I85" s="268">
        <f>H85/2</f>
        <v>2294120.25</v>
      </c>
      <c r="J85" s="155"/>
      <c r="K85" s="155"/>
      <c r="L85" s="155">
        <f>-L$11*L$10*$I85</f>
        <v>0</v>
      </c>
      <c r="M85" s="155">
        <f t="shared" ref="M85:BX85" si="325">-M$11*M$10*$I85</f>
        <v>0</v>
      </c>
      <c r="N85" s="155">
        <f t="shared" si="325"/>
        <v>0</v>
      </c>
      <c r="O85" s="155">
        <f t="shared" si="325"/>
        <v>0</v>
      </c>
      <c r="P85" s="155">
        <f t="shared" si="325"/>
        <v>0</v>
      </c>
      <c r="Q85" s="155">
        <f t="shared" si="325"/>
        <v>-2294120.25</v>
      </c>
      <c r="R85" s="155">
        <f t="shared" si="325"/>
        <v>0</v>
      </c>
      <c r="S85" s="155">
        <f t="shared" si="325"/>
        <v>0</v>
      </c>
      <c r="T85" s="155">
        <f t="shared" si="325"/>
        <v>0</v>
      </c>
      <c r="U85" s="155">
        <f t="shared" si="325"/>
        <v>0</v>
      </c>
      <c r="V85" s="155">
        <f t="shared" si="325"/>
        <v>0</v>
      </c>
      <c r="W85" s="155">
        <f t="shared" si="325"/>
        <v>-2294120.25</v>
      </c>
      <c r="X85" s="155">
        <f t="shared" si="325"/>
        <v>0</v>
      </c>
      <c r="Y85" s="155">
        <f t="shared" si="325"/>
        <v>0</v>
      </c>
      <c r="Z85" s="155">
        <f t="shared" si="325"/>
        <v>0</v>
      </c>
      <c r="AA85" s="155">
        <f t="shared" si="325"/>
        <v>0</v>
      </c>
      <c r="AB85" s="155">
        <f t="shared" si="325"/>
        <v>0</v>
      </c>
      <c r="AC85" s="155">
        <f t="shared" si="325"/>
        <v>-2294120.25</v>
      </c>
      <c r="AD85" s="155">
        <f t="shared" si="325"/>
        <v>0</v>
      </c>
      <c r="AE85" s="155">
        <f t="shared" si="325"/>
        <v>0</v>
      </c>
      <c r="AF85" s="155">
        <f t="shared" si="325"/>
        <v>0</v>
      </c>
      <c r="AG85" s="155">
        <f t="shared" si="325"/>
        <v>0</v>
      </c>
      <c r="AH85" s="155">
        <f t="shared" si="325"/>
        <v>0</v>
      </c>
      <c r="AI85" s="155">
        <f t="shared" si="325"/>
        <v>-2294120.25</v>
      </c>
      <c r="AJ85" s="155">
        <f t="shared" si="325"/>
        <v>0</v>
      </c>
      <c r="AK85" s="155">
        <f t="shared" si="325"/>
        <v>0</v>
      </c>
      <c r="AL85" s="155">
        <f t="shared" si="325"/>
        <v>0</v>
      </c>
      <c r="AM85" s="155">
        <f t="shared" si="325"/>
        <v>0</v>
      </c>
      <c r="AN85" s="155">
        <f t="shared" si="325"/>
        <v>0</v>
      </c>
      <c r="AO85" s="155">
        <f t="shared" si="325"/>
        <v>-2294120.25</v>
      </c>
      <c r="AP85" s="155">
        <f t="shared" si="325"/>
        <v>0</v>
      </c>
      <c r="AQ85" s="155">
        <f t="shared" si="325"/>
        <v>0</v>
      </c>
      <c r="AR85" s="155">
        <f t="shared" si="325"/>
        <v>0</v>
      </c>
      <c r="AS85" s="155">
        <f t="shared" si="325"/>
        <v>0</v>
      </c>
      <c r="AT85" s="155">
        <f t="shared" si="325"/>
        <v>0</v>
      </c>
      <c r="AU85" s="155">
        <f t="shared" si="325"/>
        <v>-2294120.25</v>
      </c>
      <c r="AV85" s="155">
        <f t="shared" si="325"/>
        <v>0</v>
      </c>
      <c r="AW85" s="155">
        <f t="shared" si="325"/>
        <v>0</v>
      </c>
      <c r="AX85" s="155">
        <f t="shared" si="325"/>
        <v>0</v>
      </c>
      <c r="AY85" s="155">
        <f t="shared" si="325"/>
        <v>0</v>
      </c>
      <c r="AZ85" s="155">
        <f t="shared" si="325"/>
        <v>0</v>
      </c>
      <c r="BA85" s="155">
        <f t="shared" si="325"/>
        <v>-2294120.25</v>
      </c>
      <c r="BB85" s="155">
        <f t="shared" si="325"/>
        <v>0</v>
      </c>
      <c r="BC85" s="155">
        <f t="shared" si="325"/>
        <v>0</v>
      </c>
      <c r="BD85" s="155">
        <f t="shared" si="325"/>
        <v>0</v>
      </c>
      <c r="BE85" s="155">
        <f t="shared" si="325"/>
        <v>0</v>
      </c>
      <c r="BF85" s="155">
        <f t="shared" si="325"/>
        <v>0</v>
      </c>
      <c r="BG85" s="155">
        <f t="shared" si="325"/>
        <v>-2294120.25</v>
      </c>
      <c r="BH85" s="155">
        <f t="shared" si="325"/>
        <v>0</v>
      </c>
      <c r="BI85" s="155">
        <f t="shared" si="325"/>
        <v>0</v>
      </c>
      <c r="BJ85" s="155">
        <f t="shared" si="325"/>
        <v>0</v>
      </c>
      <c r="BK85" s="155">
        <f t="shared" si="325"/>
        <v>0</v>
      </c>
      <c r="BL85" s="155">
        <f t="shared" si="325"/>
        <v>0</v>
      </c>
      <c r="BM85" s="155">
        <f t="shared" si="325"/>
        <v>-2294120.25</v>
      </c>
      <c r="BN85" s="155">
        <f t="shared" si="325"/>
        <v>0</v>
      </c>
      <c r="BO85" s="155">
        <f t="shared" si="325"/>
        <v>0</v>
      </c>
      <c r="BP85" s="155">
        <f t="shared" si="325"/>
        <v>0</v>
      </c>
      <c r="BQ85" s="155">
        <f t="shared" si="325"/>
        <v>0</v>
      </c>
      <c r="BR85" s="155">
        <f t="shared" si="325"/>
        <v>0</v>
      </c>
      <c r="BS85" s="155">
        <f t="shared" si="325"/>
        <v>-2294120.25</v>
      </c>
      <c r="BT85" s="155">
        <f t="shared" si="325"/>
        <v>0</v>
      </c>
      <c r="BU85" s="155">
        <f t="shared" si="325"/>
        <v>0</v>
      </c>
      <c r="BV85" s="155">
        <f t="shared" si="325"/>
        <v>0</v>
      </c>
      <c r="BW85" s="155">
        <f t="shared" si="325"/>
        <v>0</v>
      </c>
      <c r="BX85" s="155">
        <f t="shared" si="325"/>
        <v>0</v>
      </c>
      <c r="BY85" s="155">
        <f t="shared" ref="BY85:CE85" si="326">-BY$11*BY$10*$I85</f>
        <v>0</v>
      </c>
      <c r="BZ85" s="155">
        <f t="shared" si="326"/>
        <v>0</v>
      </c>
      <c r="CA85" s="155">
        <f t="shared" si="326"/>
        <v>0</v>
      </c>
      <c r="CB85" s="155">
        <f t="shared" si="326"/>
        <v>0</v>
      </c>
      <c r="CC85" s="155">
        <f t="shared" si="326"/>
        <v>0</v>
      </c>
      <c r="CD85" s="155">
        <f t="shared" si="326"/>
        <v>0</v>
      </c>
      <c r="CE85" s="155">
        <f t="shared" si="326"/>
        <v>0</v>
      </c>
    </row>
    <row r="86" spans="1:83" outlineLevel="1">
      <c r="A86" s="41">
        <f>ROW()</f>
        <v>86</v>
      </c>
      <c r="C86" s="43" t="s">
        <v>187</v>
      </c>
      <c r="D86" s="43"/>
      <c r="E86" s="43"/>
      <c r="F86" s="43"/>
      <c r="G86" s="43"/>
      <c r="H86" s="43"/>
      <c r="I86" s="43"/>
      <c r="J86" s="156"/>
      <c r="K86" s="156">
        <f t="shared" ref="K86:AP86" si="327">-SUM(K83:K85)*K10</f>
        <v>0</v>
      </c>
      <c r="L86" s="156">
        <f t="shared" si="327"/>
        <v>0</v>
      </c>
      <c r="M86" s="156">
        <f t="shared" si="327"/>
        <v>0</v>
      </c>
      <c r="N86" s="156">
        <f t="shared" si="327"/>
        <v>0</v>
      </c>
      <c r="O86" s="156">
        <f t="shared" si="327"/>
        <v>0</v>
      </c>
      <c r="P86" s="156">
        <f t="shared" si="327"/>
        <v>0</v>
      </c>
      <c r="Q86" s="156">
        <f t="shared" si="327"/>
        <v>-1155773.1749749989</v>
      </c>
      <c r="R86" s="156">
        <f t="shared" si="327"/>
        <v>0</v>
      </c>
      <c r="S86" s="156">
        <f t="shared" si="327"/>
        <v>0</v>
      </c>
      <c r="T86" s="156">
        <f t="shared" si="327"/>
        <v>0</v>
      </c>
      <c r="U86" s="156">
        <f t="shared" si="327"/>
        <v>0</v>
      </c>
      <c r="V86" s="156">
        <f t="shared" si="327"/>
        <v>0</v>
      </c>
      <c r="W86" s="156">
        <f t="shared" si="327"/>
        <v>-1155773.1749749989</v>
      </c>
      <c r="X86" s="156">
        <f t="shared" si="327"/>
        <v>0</v>
      </c>
      <c r="Y86" s="156">
        <f t="shared" si="327"/>
        <v>0</v>
      </c>
      <c r="Z86" s="156">
        <f t="shared" si="327"/>
        <v>0</v>
      </c>
      <c r="AA86" s="156">
        <f t="shared" si="327"/>
        <v>0</v>
      </c>
      <c r="AB86" s="156">
        <f t="shared" si="327"/>
        <v>0</v>
      </c>
      <c r="AC86" s="156">
        <f t="shared" si="327"/>
        <v>-1216107.5763496244</v>
      </c>
      <c r="AD86" s="156">
        <f t="shared" si="327"/>
        <v>0</v>
      </c>
      <c r="AE86" s="156">
        <f t="shared" si="327"/>
        <v>0</v>
      </c>
      <c r="AF86" s="156">
        <f t="shared" si="327"/>
        <v>0</v>
      </c>
      <c r="AG86" s="156">
        <f t="shared" si="327"/>
        <v>0</v>
      </c>
      <c r="AH86" s="156">
        <f t="shared" si="327"/>
        <v>0</v>
      </c>
      <c r="AI86" s="156">
        <f t="shared" si="327"/>
        <v>-1216107.5763496244</v>
      </c>
      <c r="AJ86" s="156">
        <f t="shared" si="327"/>
        <v>0</v>
      </c>
      <c r="AK86" s="156">
        <f t="shared" si="327"/>
        <v>0</v>
      </c>
      <c r="AL86" s="156">
        <f t="shared" si="327"/>
        <v>0</v>
      </c>
      <c r="AM86" s="156">
        <f t="shared" si="327"/>
        <v>0</v>
      </c>
      <c r="AN86" s="156">
        <f t="shared" si="327"/>
        <v>0</v>
      </c>
      <c r="AO86" s="156">
        <f t="shared" si="327"/>
        <v>-1277346.9937448674</v>
      </c>
      <c r="AP86" s="156">
        <f t="shared" si="327"/>
        <v>0</v>
      </c>
      <c r="AQ86" s="156">
        <f t="shared" ref="AQ86:BV86" si="328">-SUM(AQ83:AQ85)*AQ10</f>
        <v>0</v>
      </c>
      <c r="AR86" s="156">
        <f t="shared" si="328"/>
        <v>0</v>
      </c>
      <c r="AS86" s="156">
        <f t="shared" si="328"/>
        <v>0</v>
      </c>
      <c r="AT86" s="156">
        <f t="shared" si="328"/>
        <v>0</v>
      </c>
      <c r="AU86" s="156">
        <f t="shared" si="328"/>
        <v>-1277346.9937448674</v>
      </c>
      <c r="AV86" s="156">
        <f t="shared" si="328"/>
        <v>0</v>
      </c>
      <c r="AW86" s="156">
        <f t="shared" si="328"/>
        <v>0</v>
      </c>
      <c r="AX86" s="156">
        <f t="shared" si="328"/>
        <v>0</v>
      </c>
      <c r="AY86" s="156">
        <f t="shared" si="328"/>
        <v>0</v>
      </c>
      <c r="AZ86" s="156">
        <f t="shared" si="328"/>
        <v>0</v>
      </c>
      <c r="BA86" s="156">
        <f t="shared" si="328"/>
        <v>-1339505.0024010395</v>
      </c>
      <c r="BB86" s="156">
        <f t="shared" si="328"/>
        <v>0</v>
      </c>
      <c r="BC86" s="156">
        <f t="shared" si="328"/>
        <v>0</v>
      </c>
      <c r="BD86" s="156">
        <f t="shared" si="328"/>
        <v>0</v>
      </c>
      <c r="BE86" s="156">
        <f t="shared" si="328"/>
        <v>0</v>
      </c>
      <c r="BF86" s="156">
        <f t="shared" si="328"/>
        <v>0</v>
      </c>
      <c r="BG86" s="156">
        <f t="shared" si="328"/>
        <v>-1339505.0024010395</v>
      </c>
      <c r="BH86" s="156">
        <f t="shared" si="328"/>
        <v>0</v>
      </c>
      <c r="BI86" s="156">
        <f t="shared" si="328"/>
        <v>0</v>
      </c>
      <c r="BJ86" s="156">
        <f t="shared" si="328"/>
        <v>0</v>
      </c>
      <c r="BK86" s="156">
        <f t="shared" si="328"/>
        <v>0</v>
      </c>
      <c r="BL86" s="156">
        <f t="shared" si="328"/>
        <v>0</v>
      </c>
      <c r="BM86" s="156">
        <f t="shared" si="328"/>
        <v>-1402595.3811870548</v>
      </c>
      <c r="BN86" s="156">
        <f t="shared" si="328"/>
        <v>0</v>
      </c>
      <c r="BO86" s="156">
        <f t="shared" si="328"/>
        <v>0</v>
      </c>
      <c r="BP86" s="156">
        <f t="shared" si="328"/>
        <v>0</v>
      </c>
      <c r="BQ86" s="156">
        <f t="shared" si="328"/>
        <v>0</v>
      </c>
      <c r="BR86" s="156">
        <f t="shared" si="328"/>
        <v>0</v>
      </c>
      <c r="BS86" s="156">
        <f t="shared" si="328"/>
        <v>-1402595.3811870548</v>
      </c>
      <c r="BT86" s="156">
        <f t="shared" si="328"/>
        <v>0</v>
      </c>
      <c r="BU86" s="156">
        <f t="shared" si="328"/>
        <v>0</v>
      </c>
      <c r="BV86" s="156">
        <f t="shared" si="328"/>
        <v>0</v>
      </c>
      <c r="BW86" s="156">
        <f t="shared" ref="BW86:CE86" si="329">-SUM(BW83:BW85)*BW10</f>
        <v>0</v>
      </c>
      <c r="BX86" s="156">
        <f t="shared" si="329"/>
        <v>0</v>
      </c>
      <c r="BY86" s="156">
        <f t="shared" si="329"/>
        <v>0</v>
      </c>
      <c r="BZ86" s="156">
        <f t="shared" si="329"/>
        <v>0</v>
      </c>
      <c r="CA86" s="156">
        <f t="shared" si="329"/>
        <v>0</v>
      </c>
      <c r="CB86" s="156">
        <f t="shared" si="329"/>
        <v>0</v>
      </c>
      <c r="CC86" s="156">
        <f t="shared" si="329"/>
        <v>0</v>
      </c>
      <c r="CD86" s="156">
        <f t="shared" si="329"/>
        <v>0</v>
      </c>
      <c r="CE86" s="156">
        <f t="shared" si="329"/>
        <v>0</v>
      </c>
    </row>
    <row r="87" spans="1:83" outlineLevel="1">
      <c r="A87" s="41">
        <f>ROW()</f>
        <v>87</v>
      </c>
      <c r="C87" s="41" t="s">
        <v>158</v>
      </c>
      <c r="J87" s="155"/>
      <c r="K87" s="155">
        <f t="shared" ref="K87:AP87" si="330">SUM(K83:K86)</f>
        <v>0</v>
      </c>
      <c r="L87" s="155">
        <f t="shared" si="330"/>
        <v>574982.23749583319</v>
      </c>
      <c r="M87" s="155">
        <f t="shared" si="330"/>
        <v>1149964.4749916664</v>
      </c>
      <c r="N87" s="155">
        <f t="shared" si="330"/>
        <v>1724946.7124874997</v>
      </c>
      <c r="O87" s="155">
        <f t="shared" si="330"/>
        <v>2299928.9499833328</v>
      </c>
      <c r="P87" s="155">
        <f t="shared" si="330"/>
        <v>2874911.1874791658</v>
      </c>
      <c r="Q87" s="155">
        <f t="shared" si="330"/>
        <v>0</v>
      </c>
      <c r="R87" s="155">
        <f t="shared" si="330"/>
        <v>574982.23749583319</v>
      </c>
      <c r="S87" s="155">
        <f t="shared" si="330"/>
        <v>1149964.4749916664</v>
      </c>
      <c r="T87" s="155">
        <f t="shared" si="330"/>
        <v>1724946.7124874997</v>
      </c>
      <c r="U87" s="155">
        <f t="shared" si="330"/>
        <v>2299928.9499833328</v>
      </c>
      <c r="V87" s="155">
        <f t="shared" si="330"/>
        <v>2874911.1874791658</v>
      </c>
      <c r="W87" s="155">
        <f t="shared" si="330"/>
        <v>0</v>
      </c>
      <c r="X87" s="155">
        <f t="shared" si="330"/>
        <v>585037.97105827066</v>
      </c>
      <c r="Y87" s="155">
        <f t="shared" si="330"/>
        <v>1170075.9421165413</v>
      </c>
      <c r="Z87" s="155">
        <f t="shared" si="330"/>
        <v>1755113.913174812</v>
      </c>
      <c r="AA87" s="155">
        <f t="shared" si="330"/>
        <v>2340151.8842330826</v>
      </c>
      <c r="AB87" s="155">
        <f t="shared" si="330"/>
        <v>2925189.8552913535</v>
      </c>
      <c r="AC87" s="155">
        <f t="shared" si="330"/>
        <v>0</v>
      </c>
      <c r="AD87" s="155">
        <f t="shared" si="330"/>
        <v>585037.97105827066</v>
      </c>
      <c r="AE87" s="155">
        <f t="shared" si="330"/>
        <v>1170075.9421165413</v>
      </c>
      <c r="AF87" s="155">
        <f t="shared" si="330"/>
        <v>1755113.913174812</v>
      </c>
      <c r="AG87" s="155">
        <f t="shared" si="330"/>
        <v>2340151.8842330826</v>
      </c>
      <c r="AH87" s="155">
        <f t="shared" si="330"/>
        <v>2925189.8552913535</v>
      </c>
      <c r="AI87" s="155">
        <f t="shared" si="330"/>
        <v>0</v>
      </c>
      <c r="AJ87" s="155">
        <f t="shared" si="330"/>
        <v>595244.5406241446</v>
      </c>
      <c r="AK87" s="155">
        <f t="shared" si="330"/>
        <v>1190489.0812482892</v>
      </c>
      <c r="AL87" s="155">
        <f t="shared" si="330"/>
        <v>1785733.6218724339</v>
      </c>
      <c r="AM87" s="155">
        <f t="shared" si="330"/>
        <v>2380978.1624965784</v>
      </c>
      <c r="AN87" s="155">
        <f t="shared" si="330"/>
        <v>2976222.7031207229</v>
      </c>
      <c r="AO87" s="155">
        <f t="shared" si="330"/>
        <v>0</v>
      </c>
      <c r="AP87" s="155">
        <f t="shared" si="330"/>
        <v>595244.5406241446</v>
      </c>
      <c r="AQ87" s="155">
        <f t="shared" ref="AQ87:BV87" si="331">SUM(AQ83:AQ86)</f>
        <v>1190489.0812482892</v>
      </c>
      <c r="AR87" s="155">
        <f t="shared" si="331"/>
        <v>1785733.6218724339</v>
      </c>
      <c r="AS87" s="155">
        <f t="shared" si="331"/>
        <v>2380978.1624965784</v>
      </c>
      <c r="AT87" s="155">
        <f t="shared" si="331"/>
        <v>2976222.7031207229</v>
      </c>
      <c r="AU87" s="155">
        <f t="shared" si="331"/>
        <v>0</v>
      </c>
      <c r="AV87" s="155">
        <f t="shared" si="331"/>
        <v>605604.20873350662</v>
      </c>
      <c r="AW87" s="155">
        <f t="shared" si="331"/>
        <v>1211208.4174670132</v>
      </c>
      <c r="AX87" s="155">
        <f t="shared" si="331"/>
        <v>1816812.62620052</v>
      </c>
      <c r="AY87" s="155">
        <f t="shared" si="331"/>
        <v>2422416.8349340265</v>
      </c>
      <c r="AZ87" s="155">
        <f t="shared" si="331"/>
        <v>3028021.043667533</v>
      </c>
      <c r="BA87" s="155">
        <f t="shared" si="331"/>
        <v>0</v>
      </c>
      <c r="BB87" s="155">
        <f t="shared" si="331"/>
        <v>605604.20873350662</v>
      </c>
      <c r="BC87" s="155">
        <f t="shared" si="331"/>
        <v>1211208.4174670132</v>
      </c>
      <c r="BD87" s="155">
        <f t="shared" si="331"/>
        <v>1816812.62620052</v>
      </c>
      <c r="BE87" s="155">
        <f t="shared" si="331"/>
        <v>2422416.8349340265</v>
      </c>
      <c r="BF87" s="155">
        <f t="shared" si="331"/>
        <v>3028021.043667533</v>
      </c>
      <c r="BG87" s="155">
        <f t="shared" si="331"/>
        <v>0</v>
      </c>
      <c r="BH87" s="155">
        <f t="shared" si="331"/>
        <v>616119.27186450909</v>
      </c>
      <c r="BI87" s="155">
        <f t="shared" si="331"/>
        <v>1232238.5437290182</v>
      </c>
      <c r="BJ87" s="155">
        <f t="shared" si="331"/>
        <v>1848357.8155935272</v>
      </c>
      <c r="BK87" s="155">
        <f t="shared" si="331"/>
        <v>2464477.0874580364</v>
      </c>
      <c r="BL87" s="155">
        <f t="shared" si="331"/>
        <v>3080596.3593225456</v>
      </c>
      <c r="BM87" s="155">
        <f t="shared" si="331"/>
        <v>0</v>
      </c>
      <c r="BN87" s="155">
        <f t="shared" si="331"/>
        <v>616119.27186450909</v>
      </c>
      <c r="BO87" s="155">
        <f t="shared" si="331"/>
        <v>1232238.5437290182</v>
      </c>
      <c r="BP87" s="155">
        <f t="shared" si="331"/>
        <v>1848357.8155935272</v>
      </c>
      <c r="BQ87" s="155">
        <f t="shared" si="331"/>
        <v>2464477.0874580364</v>
      </c>
      <c r="BR87" s="155">
        <f t="shared" si="331"/>
        <v>3080596.3593225456</v>
      </c>
      <c r="BS87" s="155">
        <f t="shared" si="331"/>
        <v>0</v>
      </c>
      <c r="BT87" s="155">
        <f t="shared" si="331"/>
        <v>0</v>
      </c>
      <c r="BU87" s="155">
        <f t="shared" si="331"/>
        <v>0</v>
      </c>
      <c r="BV87" s="155">
        <f t="shared" si="331"/>
        <v>0</v>
      </c>
      <c r="BW87" s="155">
        <f t="shared" ref="BW87:CE87" si="332">SUM(BW83:BW86)</f>
        <v>0</v>
      </c>
      <c r="BX87" s="155">
        <f t="shared" si="332"/>
        <v>0</v>
      </c>
      <c r="BY87" s="155">
        <f t="shared" si="332"/>
        <v>0</v>
      </c>
      <c r="BZ87" s="155">
        <f t="shared" si="332"/>
        <v>0</v>
      </c>
      <c r="CA87" s="155">
        <f t="shared" si="332"/>
        <v>0</v>
      </c>
      <c r="CB87" s="155">
        <f t="shared" si="332"/>
        <v>0</v>
      </c>
      <c r="CC87" s="155">
        <f t="shared" si="332"/>
        <v>0</v>
      </c>
      <c r="CD87" s="155">
        <f t="shared" si="332"/>
        <v>0</v>
      </c>
      <c r="CE87" s="155">
        <f t="shared" si="332"/>
        <v>0</v>
      </c>
    </row>
    <row r="88" spans="1:83" outlineLevel="1">
      <c r="A88" s="41">
        <f>ROW()</f>
        <v>88</v>
      </c>
      <c r="J88" s="155"/>
      <c r="K88" s="155"/>
      <c r="L88" s="155"/>
      <c r="M88" s="155"/>
      <c r="N88" s="155"/>
      <c r="O88" s="155"/>
      <c r="P88" s="155"/>
      <c r="Q88" s="155"/>
      <c r="R88" s="155"/>
      <c r="S88" s="155"/>
      <c r="T88" s="155"/>
      <c r="U88" s="155"/>
      <c r="V88" s="155"/>
      <c r="W88" s="155"/>
      <c r="X88" s="155"/>
      <c r="Y88" s="155"/>
      <c r="Z88" s="155"/>
      <c r="AA88" s="155"/>
      <c r="AB88" s="155"/>
      <c r="AC88" s="155"/>
      <c r="AD88" s="155"/>
      <c r="AE88" s="155"/>
      <c r="AF88" s="155"/>
      <c r="AG88" s="155"/>
      <c r="AH88" s="155"/>
      <c r="AI88" s="155"/>
      <c r="AJ88" s="155"/>
      <c r="AK88" s="155"/>
      <c r="AL88" s="155"/>
      <c r="AM88" s="155"/>
      <c r="AN88" s="155"/>
      <c r="AO88" s="155"/>
      <c r="AP88" s="155"/>
      <c r="AQ88" s="155"/>
      <c r="AR88" s="155"/>
      <c r="AS88" s="155"/>
      <c r="AT88" s="155"/>
      <c r="AU88" s="155"/>
      <c r="AV88" s="155"/>
      <c r="AW88" s="155"/>
      <c r="AX88" s="155"/>
      <c r="AY88" s="155"/>
      <c r="AZ88" s="155"/>
      <c r="BA88" s="155"/>
      <c r="BB88" s="155"/>
      <c r="BC88" s="155"/>
      <c r="BD88" s="155"/>
      <c r="BE88" s="155"/>
      <c r="BF88" s="155"/>
      <c r="BG88" s="155"/>
      <c r="BH88" s="155"/>
      <c r="BI88" s="155"/>
      <c r="BJ88" s="155"/>
      <c r="BK88" s="155"/>
      <c r="BL88" s="155"/>
      <c r="BM88" s="155"/>
      <c r="BN88" s="155"/>
      <c r="BO88" s="155"/>
      <c r="BP88" s="155"/>
      <c r="BQ88" s="155"/>
      <c r="BR88" s="155"/>
      <c r="BS88" s="155"/>
      <c r="BT88" s="155"/>
      <c r="BU88" s="155"/>
      <c r="BV88" s="155"/>
      <c r="BW88" s="155"/>
      <c r="BX88" s="155"/>
      <c r="BY88" s="155"/>
      <c r="BZ88" s="155"/>
      <c r="CA88" s="155"/>
      <c r="CB88" s="155"/>
      <c r="CC88" s="155"/>
      <c r="CD88" s="155"/>
      <c r="CE88" s="155"/>
    </row>
    <row r="89" spans="1:83">
      <c r="A89" s="41">
        <f>ROW()</f>
        <v>89</v>
      </c>
      <c r="J89" s="155"/>
      <c r="K89" s="155"/>
      <c r="L89" s="155"/>
      <c r="M89" s="155"/>
      <c r="N89" s="155"/>
      <c r="O89" s="155"/>
      <c r="P89" s="155"/>
      <c r="Q89" s="155"/>
      <c r="R89" s="155"/>
      <c r="S89" s="155"/>
      <c r="T89" s="155"/>
      <c r="U89" s="155"/>
      <c r="V89" s="155"/>
      <c r="W89" s="155"/>
      <c r="X89" s="155"/>
      <c r="Y89" s="155"/>
      <c r="Z89" s="155"/>
      <c r="AA89" s="155"/>
      <c r="AB89" s="155"/>
      <c r="AC89" s="155"/>
      <c r="AD89" s="155"/>
      <c r="AE89" s="155"/>
      <c r="AF89" s="155"/>
      <c r="AG89" s="155"/>
      <c r="AH89" s="155"/>
      <c r="AI89" s="155"/>
      <c r="AJ89" s="155"/>
      <c r="AK89" s="155"/>
      <c r="AL89" s="155"/>
      <c r="AM89" s="155"/>
      <c r="AN89" s="155"/>
      <c r="AO89" s="155"/>
      <c r="AP89" s="155"/>
      <c r="AQ89" s="155"/>
      <c r="AR89" s="155"/>
      <c r="AS89" s="155"/>
      <c r="AT89" s="155"/>
      <c r="AU89" s="155"/>
      <c r="AV89" s="155"/>
      <c r="AW89" s="155"/>
      <c r="AX89" s="155"/>
      <c r="AY89" s="155"/>
      <c r="AZ89" s="155"/>
      <c r="BA89" s="155"/>
      <c r="BB89" s="155"/>
      <c r="BC89" s="155"/>
      <c r="BD89" s="155"/>
      <c r="BE89" s="155"/>
      <c r="BF89" s="155"/>
      <c r="BG89" s="155"/>
      <c r="BH89" s="155"/>
      <c r="BI89" s="155"/>
      <c r="BJ89" s="155"/>
      <c r="BK89" s="155"/>
      <c r="BL89" s="155"/>
      <c r="BM89" s="155"/>
      <c r="BN89" s="155"/>
      <c r="BO89" s="155"/>
      <c r="BP89" s="155"/>
      <c r="BQ89" s="155"/>
      <c r="BR89" s="155"/>
      <c r="BS89" s="155"/>
      <c r="BT89" s="155"/>
      <c r="BU89" s="155"/>
      <c r="BV89" s="155"/>
      <c r="BW89" s="155"/>
      <c r="BX89" s="155"/>
      <c r="BY89" s="155"/>
      <c r="BZ89" s="155"/>
      <c r="CA89" s="155"/>
      <c r="CB89" s="155"/>
      <c r="CC89" s="155"/>
      <c r="CD89" s="155"/>
      <c r="CE89" s="155"/>
    </row>
    <row r="90" spans="1:83">
      <c r="A90" s="41">
        <f>ROW()</f>
        <v>90</v>
      </c>
      <c r="J90" s="155"/>
      <c r="K90" s="155"/>
      <c r="L90" s="155"/>
      <c r="M90" s="155"/>
      <c r="N90" s="155"/>
      <c r="O90" s="155"/>
      <c r="P90" s="155"/>
      <c r="Q90" s="155"/>
      <c r="R90" s="155"/>
      <c r="S90" s="155"/>
      <c r="T90" s="155"/>
      <c r="U90" s="155"/>
      <c r="V90" s="155"/>
      <c r="W90" s="155"/>
      <c r="X90" s="155"/>
      <c r="Y90" s="155"/>
      <c r="Z90" s="155"/>
      <c r="AA90" s="155"/>
      <c r="AB90" s="155"/>
      <c r="AC90" s="155"/>
      <c r="AD90" s="155"/>
      <c r="AE90" s="155"/>
      <c r="AF90" s="155"/>
      <c r="AG90" s="155"/>
      <c r="AH90" s="155"/>
      <c r="AI90" s="155"/>
      <c r="AJ90" s="155"/>
      <c r="AK90" s="155"/>
      <c r="AL90" s="155"/>
      <c r="AM90" s="155"/>
      <c r="AN90" s="155"/>
      <c r="AO90" s="155"/>
      <c r="AP90" s="155"/>
      <c r="AQ90" s="155"/>
      <c r="AR90" s="155"/>
      <c r="AS90" s="155"/>
      <c r="AT90" s="155"/>
      <c r="AU90" s="155"/>
      <c r="AV90" s="155"/>
      <c r="AW90" s="155"/>
      <c r="AX90" s="155"/>
      <c r="AY90" s="155"/>
      <c r="AZ90" s="155"/>
      <c r="BA90" s="155"/>
      <c r="BB90" s="155"/>
      <c r="BC90" s="155"/>
      <c r="BD90" s="155"/>
      <c r="BE90" s="155"/>
      <c r="BF90" s="155"/>
      <c r="BG90" s="155"/>
      <c r="BH90" s="155"/>
      <c r="BI90" s="155"/>
      <c r="BJ90" s="155"/>
      <c r="BK90" s="155"/>
      <c r="BL90" s="155"/>
      <c r="BM90" s="155"/>
      <c r="BN90" s="155"/>
      <c r="BO90" s="155"/>
      <c r="BP90" s="155"/>
      <c r="BQ90" s="155"/>
      <c r="BR90" s="155"/>
      <c r="BS90" s="155"/>
      <c r="BT90" s="155"/>
      <c r="BU90" s="155"/>
      <c r="BV90" s="155"/>
      <c r="BW90" s="155"/>
      <c r="BX90" s="155"/>
      <c r="BY90" s="155"/>
      <c r="BZ90" s="155"/>
      <c r="CA90" s="155"/>
      <c r="CB90" s="155"/>
      <c r="CC90" s="155"/>
      <c r="CD90" s="155"/>
      <c r="CE90" s="155"/>
    </row>
    <row r="91" spans="1:83">
      <c r="A91" s="41">
        <f>ROW()</f>
        <v>91</v>
      </c>
      <c r="J91" s="155"/>
      <c r="K91" s="155"/>
      <c r="L91" s="155"/>
      <c r="M91" s="155"/>
      <c r="N91" s="155"/>
      <c r="O91" s="155"/>
      <c r="P91" s="155"/>
      <c r="Q91" s="155"/>
      <c r="R91" s="155"/>
      <c r="S91" s="155"/>
      <c r="T91" s="155"/>
      <c r="U91" s="155"/>
      <c r="V91" s="155"/>
      <c r="W91" s="155"/>
      <c r="X91" s="155"/>
      <c r="Y91" s="155"/>
      <c r="Z91" s="155"/>
      <c r="AA91" s="155"/>
      <c r="AB91" s="155"/>
      <c r="AC91" s="155"/>
      <c r="AD91" s="155"/>
      <c r="AE91" s="155"/>
      <c r="AF91" s="155"/>
      <c r="AG91" s="155"/>
      <c r="AH91" s="155"/>
      <c r="AI91" s="155"/>
      <c r="AJ91" s="155"/>
      <c r="AK91" s="155"/>
      <c r="AL91" s="155"/>
      <c r="AM91" s="155"/>
      <c r="AN91" s="155"/>
      <c r="AO91" s="155"/>
      <c r="AP91" s="155"/>
      <c r="AQ91" s="155"/>
      <c r="AR91" s="155"/>
      <c r="AS91" s="155"/>
      <c r="AT91" s="155"/>
      <c r="AU91" s="155"/>
      <c r="AV91" s="155"/>
      <c r="AW91" s="155"/>
      <c r="AX91" s="155"/>
      <c r="AY91" s="155"/>
      <c r="AZ91" s="155"/>
      <c r="BA91" s="155"/>
      <c r="BB91" s="155"/>
      <c r="BC91" s="155"/>
      <c r="BD91" s="155"/>
      <c r="BE91" s="155"/>
      <c r="BF91" s="155"/>
      <c r="BG91" s="155"/>
      <c r="BH91" s="155"/>
      <c r="BI91" s="155"/>
      <c r="BJ91" s="155"/>
      <c r="BK91" s="155"/>
      <c r="BL91" s="155"/>
      <c r="BM91" s="155"/>
      <c r="BN91" s="155"/>
      <c r="BO91" s="155"/>
      <c r="BP91" s="155"/>
      <c r="BQ91" s="155"/>
      <c r="BR91" s="155"/>
      <c r="BS91" s="155"/>
      <c r="BT91" s="155"/>
      <c r="BU91" s="155"/>
      <c r="BV91" s="155"/>
      <c r="BW91" s="155"/>
      <c r="BX91" s="155"/>
      <c r="BY91" s="155"/>
      <c r="BZ91" s="155"/>
      <c r="CA91" s="155"/>
      <c r="CB91" s="155"/>
      <c r="CC91" s="155"/>
      <c r="CD91" s="155"/>
      <c r="CE91" s="155"/>
    </row>
    <row r="92" spans="1:83">
      <c r="A92" s="41">
        <f>ROW()</f>
        <v>92</v>
      </c>
      <c r="C92" s="119" t="s">
        <v>189</v>
      </c>
      <c r="J92" s="155"/>
      <c r="K92" s="155"/>
      <c r="L92" s="155"/>
      <c r="M92" s="155"/>
      <c r="N92" s="155"/>
      <c r="O92" s="155"/>
      <c r="P92" s="155"/>
      <c r="Q92" s="155"/>
      <c r="R92" s="155"/>
      <c r="S92" s="155"/>
      <c r="T92" s="155"/>
      <c r="U92" s="155"/>
      <c r="V92" s="155"/>
      <c r="W92" s="155"/>
      <c r="X92" s="155"/>
      <c r="Y92" s="155"/>
      <c r="Z92" s="155"/>
      <c r="AA92" s="155"/>
      <c r="AB92" s="155"/>
      <c r="AC92" s="155"/>
      <c r="AD92" s="155"/>
      <c r="AE92" s="155"/>
      <c r="AF92" s="155"/>
      <c r="AG92" s="155"/>
      <c r="AH92" s="155"/>
      <c r="AI92" s="155"/>
      <c r="AJ92" s="155"/>
      <c r="AK92" s="155"/>
      <c r="AL92" s="155"/>
      <c r="AM92" s="155"/>
      <c r="AN92" s="155"/>
      <c r="AO92" s="155"/>
      <c r="AP92" s="155"/>
      <c r="AQ92" s="155"/>
      <c r="AR92" s="155"/>
      <c r="AS92" s="155"/>
      <c r="AT92" s="155"/>
      <c r="AU92" s="155"/>
      <c r="AV92" s="155"/>
      <c r="AW92" s="155"/>
      <c r="AX92" s="155"/>
      <c r="AY92" s="155"/>
      <c r="AZ92" s="155"/>
      <c r="BA92" s="155"/>
      <c r="BB92" s="155"/>
      <c r="BC92" s="155"/>
      <c r="BD92" s="155"/>
      <c r="BE92" s="155"/>
      <c r="BF92" s="155"/>
      <c r="BG92" s="155"/>
      <c r="BH92" s="155"/>
      <c r="BI92" s="155"/>
      <c r="BJ92" s="155"/>
      <c r="BK92" s="155"/>
      <c r="BL92" s="155"/>
      <c r="BM92" s="155"/>
      <c r="BN92" s="155"/>
      <c r="BO92" s="155"/>
      <c r="BP92" s="155"/>
      <c r="BQ92" s="155"/>
      <c r="BR92" s="155"/>
      <c r="BS92" s="155"/>
      <c r="BT92" s="155"/>
      <c r="BU92" s="155"/>
      <c r="BV92" s="155"/>
      <c r="BW92" s="155"/>
      <c r="BX92" s="155"/>
      <c r="BY92" s="155"/>
      <c r="BZ92" s="155"/>
      <c r="CA92" s="155"/>
      <c r="CB92" s="155"/>
      <c r="CC92" s="155"/>
      <c r="CD92" s="155"/>
      <c r="CE92" s="155"/>
    </row>
    <row r="93" spans="1:83">
      <c r="A93" s="41">
        <f>ROW()</f>
        <v>93</v>
      </c>
      <c r="C93" s="108" t="s">
        <v>52</v>
      </c>
      <c r="D93" s="108"/>
      <c r="E93" s="108"/>
      <c r="F93" s="108"/>
      <c r="G93" s="108"/>
      <c r="H93" s="159"/>
      <c r="I93" s="159"/>
      <c r="J93" s="151">
        <f t="shared" ref="J93:J106" si="333">SUM(K93:CE93)</f>
        <v>12549656.25731517</v>
      </c>
      <c r="K93" s="151">
        <f>SUM(K94:K95)</f>
        <v>0</v>
      </c>
      <c r="L93" s="151">
        <f t="shared" ref="L93:BG93" si="334">SUM(L94:L95)</f>
        <v>0</v>
      </c>
      <c r="M93" s="151">
        <f t="shared" si="334"/>
        <v>0</v>
      </c>
      <c r="N93" s="151">
        <f t="shared" si="334"/>
        <v>0</v>
      </c>
      <c r="O93" s="151">
        <f t="shared" si="334"/>
        <v>0</v>
      </c>
      <c r="P93" s="151">
        <f t="shared" si="334"/>
        <v>0</v>
      </c>
      <c r="Q93" s="151">
        <f t="shared" si="334"/>
        <v>1133273.1749749989</v>
      </c>
      <c r="R93" s="151">
        <f t="shared" si="334"/>
        <v>0</v>
      </c>
      <c r="S93" s="151">
        <f t="shared" si="334"/>
        <v>0</v>
      </c>
      <c r="T93" s="151">
        <f t="shared" si="334"/>
        <v>0</v>
      </c>
      <c r="U93" s="151">
        <f t="shared" si="334"/>
        <v>0</v>
      </c>
      <c r="V93" s="151">
        <f t="shared" si="334"/>
        <v>0</v>
      </c>
      <c r="W93" s="151">
        <f t="shared" si="334"/>
        <v>1133273.1749749989</v>
      </c>
      <c r="X93" s="151">
        <f t="shared" si="334"/>
        <v>0</v>
      </c>
      <c r="Y93" s="151">
        <f t="shared" si="334"/>
        <v>0</v>
      </c>
      <c r="Z93" s="151">
        <f t="shared" si="334"/>
        <v>0</v>
      </c>
      <c r="AA93" s="151">
        <f t="shared" si="334"/>
        <v>0</v>
      </c>
      <c r="AB93" s="151">
        <f t="shared" si="334"/>
        <v>0</v>
      </c>
      <c r="AC93" s="151">
        <f t="shared" si="334"/>
        <v>1193107.5763496244</v>
      </c>
      <c r="AD93" s="151">
        <f t="shared" si="334"/>
        <v>0</v>
      </c>
      <c r="AE93" s="151">
        <f t="shared" si="334"/>
        <v>0</v>
      </c>
      <c r="AF93" s="151">
        <f t="shared" si="334"/>
        <v>0</v>
      </c>
      <c r="AG93" s="151">
        <f t="shared" si="334"/>
        <v>0</v>
      </c>
      <c r="AH93" s="151">
        <f t="shared" si="334"/>
        <v>0</v>
      </c>
      <c r="AI93" s="151">
        <f t="shared" si="334"/>
        <v>1193107.5763496244</v>
      </c>
      <c r="AJ93" s="151">
        <f t="shared" si="334"/>
        <v>0</v>
      </c>
      <c r="AK93" s="151">
        <f t="shared" si="334"/>
        <v>0</v>
      </c>
      <c r="AL93" s="151">
        <f t="shared" si="334"/>
        <v>0</v>
      </c>
      <c r="AM93" s="151">
        <f t="shared" si="334"/>
        <v>0</v>
      </c>
      <c r="AN93" s="151">
        <f t="shared" si="334"/>
        <v>0</v>
      </c>
      <c r="AO93" s="151">
        <f t="shared" si="334"/>
        <v>1253846.9937448674</v>
      </c>
      <c r="AP93" s="151">
        <f t="shared" si="334"/>
        <v>0</v>
      </c>
      <c r="AQ93" s="151">
        <f t="shared" si="334"/>
        <v>0</v>
      </c>
      <c r="AR93" s="151">
        <f t="shared" si="334"/>
        <v>0</v>
      </c>
      <c r="AS93" s="151">
        <f t="shared" si="334"/>
        <v>0</v>
      </c>
      <c r="AT93" s="151">
        <f t="shared" si="334"/>
        <v>0</v>
      </c>
      <c r="AU93" s="151">
        <f t="shared" si="334"/>
        <v>1253846.9937448674</v>
      </c>
      <c r="AV93" s="151">
        <f t="shared" si="334"/>
        <v>0</v>
      </c>
      <c r="AW93" s="151">
        <f t="shared" si="334"/>
        <v>0</v>
      </c>
      <c r="AX93" s="151">
        <f t="shared" si="334"/>
        <v>0</v>
      </c>
      <c r="AY93" s="151">
        <f t="shared" si="334"/>
        <v>0</v>
      </c>
      <c r="AZ93" s="151">
        <f t="shared" si="334"/>
        <v>0</v>
      </c>
      <c r="BA93" s="151">
        <f t="shared" si="334"/>
        <v>1316005.0024010395</v>
      </c>
      <c r="BB93" s="151">
        <f t="shared" si="334"/>
        <v>0</v>
      </c>
      <c r="BC93" s="151">
        <f t="shared" si="334"/>
        <v>0</v>
      </c>
      <c r="BD93" s="151">
        <f t="shared" si="334"/>
        <v>0</v>
      </c>
      <c r="BE93" s="151">
        <f t="shared" si="334"/>
        <v>0</v>
      </c>
      <c r="BF93" s="151">
        <f t="shared" si="334"/>
        <v>0</v>
      </c>
      <c r="BG93" s="151">
        <f t="shared" si="334"/>
        <v>1316005.0024010395</v>
      </c>
      <c r="BH93" s="151">
        <f t="shared" ref="BH93:BS93" si="335">SUM(BH94:BH95)</f>
        <v>0</v>
      </c>
      <c r="BI93" s="151">
        <f t="shared" si="335"/>
        <v>0</v>
      </c>
      <c r="BJ93" s="151">
        <f t="shared" si="335"/>
        <v>0</v>
      </c>
      <c r="BK93" s="151">
        <f t="shared" si="335"/>
        <v>0</v>
      </c>
      <c r="BL93" s="151">
        <f t="shared" si="335"/>
        <v>0</v>
      </c>
      <c r="BM93" s="151">
        <f t="shared" si="335"/>
        <v>1378595.3811870548</v>
      </c>
      <c r="BN93" s="151">
        <f t="shared" si="335"/>
        <v>0</v>
      </c>
      <c r="BO93" s="151">
        <f t="shared" si="335"/>
        <v>0</v>
      </c>
      <c r="BP93" s="151">
        <f t="shared" si="335"/>
        <v>0</v>
      </c>
      <c r="BQ93" s="151">
        <f t="shared" si="335"/>
        <v>0</v>
      </c>
      <c r="BR93" s="151">
        <f t="shared" si="335"/>
        <v>0</v>
      </c>
      <c r="BS93" s="151">
        <f t="shared" si="335"/>
        <v>1378595.3811870548</v>
      </c>
      <c r="BT93" s="151">
        <f t="shared" ref="BT93:CE93" si="336">SUM(BT94:BT95)</f>
        <v>0</v>
      </c>
      <c r="BU93" s="151">
        <f t="shared" si="336"/>
        <v>0</v>
      </c>
      <c r="BV93" s="151">
        <f t="shared" si="336"/>
        <v>0</v>
      </c>
      <c r="BW93" s="151">
        <f t="shared" si="336"/>
        <v>0</v>
      </c>
      <c r="BX93" s="151">
        <f t="shared" si="336"/>
        <v>0</v>
      </c>
      <c r="BY93" s="151">
        <f t="shared" si="336"/>
        <v>0</v>
      </c>
      <c r="BZ93" s="151">
        <f t="shared" si="336"/>
        <v>0</v>
      </c>
      <c r="CA93" s="151">
        <f t="shared" si="336"/>
        <v>0</v>
      </c>
      <c r="CB93" s="151">
        <f t="shared" si="336"/>
        <v>0</v>
      </c>
      <c r="CC93" s="151">
        <f t="shared" si="336"/>
        <v>0</v>
      </c>
      <c r="CD93" s="151">
        <f t="shared" si="336"/>
        <v>0</v>
      </c>
      <c r="CE93" s="151">
        <f t="shared" si="336"/>
        <v>0</v>
      </c>
    </row>
    <row r="94" spans="1:83">
      <c r="A94" s="41">
        <f>ROW()</f>
        <v>94</v>
      </c>
      <c r="C94" s="62" t="s">
        <v>190</v>
      </c>
      <c r="H94" s="155"/>
      <c r="I94" s="155"/>
      <c r="J94" s="155">
        <f t="shared" si="333"/>
        <v>12782656.25731517</v>
      </c>
      <c r="K94" s="155"/>
      <c r="L94" s="155">
        <f t="shared" ref="L94:AQ94" si="337">-L64</f>
        <v>0</v>
      </c>
      <c r="M94" s="155">
        <f t="shared" si="337"/>
        <v>0</v>
      </c>
      <c r="N94" s="155">
        <f t="shared" si="337"/>
        <v>0</v>
      </c>
      <c r="O94" s="155">
        <f t="shared" si="337"/>
        <v>0</v>
      </c>
      <c r="P94" s="155">
        <f t="shared" si="337"/>
        <v>0</v>
      </c>
      <c r="Q94" s="155">
        <f t="shared" si="337"/>
        <v>1155773.1749749989</v>
      </c>
      <c r="R94" s="155">
        <f t="shared" si="337"/>
        <v>0</v>
      </c>
      <c r="S94" s="155">
        <f t="shared" si="337"/>
        <v>0</v>
      </c>
      <c r="T94" s="155">
        <f t="shared" si="337"/>
        <v>0</v>
      </c>
      <c r="U94" s="155">
        <f t="shared" si="337"/>
        <v>0</v>
      </c>
      <c r="V94" s="155">
        <f t="shared" si="337"/>
        <v>0</v>
      </c>
      <c r="W94" s="155">
        <f t="shared" si="337"/>
        <v>1155773.1749749989</v>
      </c>
      <c r="X94" s="155">
        <f t="shared" si="337"/>
        <v>0</v>
      </c>
      <c r="Y94" s="155">
        <f t="shared" si="337"/>
        <v>0</v>
      </c>
      <c r="Z94" s="155">
        <f t="shared" si="337"/>
        <v>0</v>
      </c>
      <c r="AA94" s="155">
        <f t="shared" si="337"/>
        <v>0</v>
      </c>
      <c r="AB94" s="155">
        <f t="shared" si="337"/>
        <v>0</v>
      </c>
      <c r="AC94" s="155">
        <f t="shared" si="337"/>
        <v>1216107.5763496244</v>
      </c>
      <c r="AD94" s="155">
        <f t="shared" si="337"/>
        <v>0</v>
      </c>
      <c r="AE94" s="155">
        <f t="shared" si="337"/>
        <v>0</v>
      </c>
      <c r="AF94" s="155">
        <f t="shared" si="337"/>
        <v>0</v>
      </c>
      <c r="AG94" s="155">
        <f t="shared" si="337"/>
        <v>0</v>
      </c>
      <c r="AH94" s="155">
        <f t="shared" si="337"/>
        <v>0</v>
      </c>
      <c r="AI94" s="155">
        <f t="shared" si="337"/>
        <v>1216107.5763496244</v>
      </c>
      <c r="AJ94" s="155">
        <f t="shared" si="337"/>
        <v>0</v>
      </c>
      <c r="AK94" s="155">
        <f t="shared" si="337"/>
        <v>0</v>
      </c>
      <c r="AL94" s="155">
        <f t="shared" si="337"/>
        <v>0</v>
      </c>
      <c r="AM94" s="155">
        <f t="shared" si="337"/>
        <v>0</v>
      </c>
      <c r="AN94" s="155">
        <f t="shared" si="337"/>
        <v>0</v>
      </c>
      <c r="AO94" s="155">
        <f t="shared" si="337"/>
        <v>1277346.9937448674</v>
      </c>
      <c r="AP94" s="155">
        <f t="shared" si="337"/>
        <v>0</v>
      </c>
      <c r="AQ94" s="155">
        <f t="shared" si="337"/>
        <v>0</v>
      </c>
      <c r="AR94" s="155">
        <f t="shared" ref="AR94:BW94" si="338">-AR64</f>
        <v>0</v>
      </c>
      <c r="AS94" s="155">
        <f t="shared" si="338"/>
        <v>0</v>
      </c>
      <c r="AT94" s="155">
        <f t="shared" si="338"/>
        <v>0</v>
      </c>
      <c r="AU94" s="155">
        <f t="shared" si="338"/>
        <v>1277346.9937448674</v>
      </c>
      <c r="AV94" s="155">
        <f t="shared" si="338"/>
        <v>0</v>
      </c>
      <c r="AW94" s="155">
        <f t="shared" si="338"/>
        <v>0</v>
      </c>
      <c r="AX94" s="155">
        <f t="shared" si="338"/>
        <v>0</v>
      </c>
      <c r="AY94" s="155">
        <f t="shared" si="338"/>
        <v>0</v>
      </c>
      <c r="AZ94" s="155">
        <f t="shared" si="338"/>
        <v>0</v>
      </c>
      <c r="BA94" s="155">
        <f t="shared" si="338"/>
        <v>1339505.0024010395</v>
      </c>
      <c r="BB94" s="155">
        <f t="shared" si="338"/>
        <v>0</v>
      </c>
      <c r="BC94" s="155">
        <f t="shared" si="338"/>
        <v>0</v>
      </c>
      <c r="BD94" s="155">
        <f t="shared" si="338"/>
        <v>0</v>
      </c>
      <c r="BE94" s="155">
        <f t="shared" si="338"/>
        <v>0</v>
      </c>
      <c r="BF94" s="155">
        <f t="shared" si="338"/>
        <v>0</v>
      </c>
      <c r="BG94" s="155">
        <f t="shared" si="338"/>
        <v>1339505.0024010395</v>
      </c>
      <c r="BH94" s="155">
        <f t="shared" si="338"/>
        <v>0</v>
      </c>
      <c r="BI94" s="155">
        <f t="shared" si="338"/>
        <v>0</v>
      </c>
      <c r="BJ94" s="155">
        <f t="shared" si="338"/>
        <v>0</v>
      </c>
      <c r="BK94" s="155">
        <f t="shared" si="338"/>
        <v>0</v>
      </c>
      <c r="BL94" s="155">
        <f t="shared" si="338"/>
        <v>0</v>
      </c>
      <c r="BM94" s="155">
        <f t="shared" si="338"/>
        <v>1402595.3811870548</v>
      </c>
      <c r="BN94" s="155">
        <f t="shared" si="338"/>
        <v>0</v>
      </c>
      <c r="BO94" s="155">
        <f t="shared" si="338"/>
        <v>0</v>
      </c>
      <c r="BP94" s="155">
        <f t="shared" si="338"/>
        <v>0</v>
      </c>
      <c r="BQ94" s="155">
        <f t="shared" si="338"/>
        <v>0</v>
      </c>
      <c r="BR94" s="155">
        <f t="shared" si="338"/>
        <v>0</v>
      </c>
      <c r="BS94" s="155">
        <f t="shared" si="338"/>
        <v>1402595.3811870548</v>
      </c>
      <c r="BT94" s="155">
        <f t="shared" si="338"/>
        <v>0</v>
      </c>
      <c r="BU94" s="155">
        <f t="shared" si="338"/>
        <v>0</v>
      </c>
      <c r="BV94" s="155">
        <f t="shared" si="338"/>
        <v>0</v>
      </c>
      <c r="BW94" s="155">
        <f t="shared" si="338"/>
        <v>0</v>
      </c>
      <c r="BX94" s="155">
        <f t="shared" ref="BX94:CE94" si="339">-BX64</f>
        <v>0</v>
      </c>
      <c r="BY94" s="155">
        <f t="shared" si="339"/>
        <v>0</v>
      </c>
      <c r="BZ94" s="155">
        <f t="shared" si="339"/>
        <v>0</v>
      </c>
      <c r="CA94" s="155">
        <f t="shared" si="339"/>
        <v>0</v>
      </c>
      <c r="CB94" s="155">
        <f t="shared" si="339"/>
        <v>0</v>
      </c>
      <c r="CC94" s="155">
        <f t="shared" si="339"/>
        <v>0</v>
      </c>
      <c r="CD94" s="155">
        <f t="shared" si="339"/>
        <v>0</v>
      </c>
      <c r="CE94" s="155">
        <f t="shared" si="339"/>
        <v>0</v>
      </c>
    </row>
    <row r="95" spans="1:83">
      <c r="A95" s="41">
        <f>ROW()</f>
        <v>95</v>
      </c>
      <c r="C95" s="62" t="str">
        <f>'A&amp;R'!J49</f>
        <v>SPV Running Costs</v>
      </c>
      <c r="J95" s="155">
        <f t="shared" si="333"/>
        <v>-233000</v>
      </c>
      <c r="K95" s="155"/>
      <c r="L95" s="155">
        <f>-VLOOKUP(L$5,$C$113:$E$118,3,FALSE)*L$10*L$11</f>
        <v>0</v>
      </c>
      <c r="M95" s="155">
        <f t="shared" ref="M95:BX95" si="340">-VLOOKUP(M$5,$C$113:$E$118,3,FALSE)*M$10*M$11</f>
        <v>0</v>
      </c>
      <c r="N95" s="155">
        <f t="shared" si="340"/>
        <v>0</v>
      </c>
      <c r="O95" s="155">
        <f t="shared" si="340"/>
        <v>0</v>
      </c>
      <c r="P95" s="155">
        <f t="shared" si="340"/>
        <v>0</v>
      </c>
      <c r="Q95" s="155">
        <f t="shared" si="340"/>
        <v>-22500</v>
      </c>
      <c r="R95" s="155">
        <f t="shared" si="340"/>
        <v>0</v>
      </c>
      <c r="S95" s="155">
        <f t="shared" si="340"/>
        <v>0</v>
      </c>
      <c r="T95" s="155">
        <f t="shared" si="340"/>
        <v>0</v>
      </c>
      <c r="U95" s="155">
        <f t="shared" si="340"/>
        <v>0</v>
      </c>
      <c r="V95" s="155">
        <f t="shared" si="340"/>
        <v>0</v>
      </c>
      <c r="W95" s="155">
        <f t="shared" si="340"/>
        <v>-22500</v>
      </c>
      <c r="X95" s="155">
        <f t="shared" si="340"/>
        <v>0</v>
      </c>
      <c r="Y95" s="155">
        <f t="shared" si="340"/>
        <v>0</v>
      </c>
      <c r="Z95" s="155">
        <f t="shared" si="340"/>
        <v>0</v>
      </c>
      <c r="AA95" s="155">
        <f t="shared" si="340"/>
        <v>0</v>
      </c>
      <c r="AB95" s="155">
        <f t="shared" si="340"/>
        <v>0</v>
      </c>
      <c r="AC95" s="155">
        <f t="shared" si="340"/>
        <v>-23000</v>
      </c>
      <c r="AD95" s="155">
        <f t="shared" si="340"/>
        <v>0</v>
      </c>
      <c r="AE95" s="155">
        <f t="shared" si="340"/>
        <v>0</v>
      </c>
      <c r="AF95" s="155">
        <f t="shared" si="340"/>
        <v>0</v>
      </c>
      <c r="AG95" s="155">
        <f t="shared" si="340"/>
        <v>0</v>
      </c>
      <c r="AH95" s="155">
        <f t="shared" si="340"/>
        <v>0</v>
      </c>
      <c r="AI95" s="155">
        <f t="shared" si="340"/>
        <v>-23000</v>
      </c>
      <c r="AJ95" s="155">
        <f t="shared" si="340"/>
        <v>0</v>
      </c>
      <c r="AK95" s="155">
        <f t="shared" si="340"/>
        <v>0</v>
      </c>
      <c r="AL95" s="155">
        <f t="shared" si="340"/>
        <v>0</v>
      </c>
      <c r="AM95" s="155">
        <f t="shared" si="340"/>
        <v>0</v>
      </c>
      <c r="AN95" s="155">
        <f t="shared" si="340"/>
        <v>0</v>
      </c>
      <c r="AO95" s="155">
        <f t="shared" si="340"/>
        <v>-23500</v>
      </c>
      <c r="AP95" s="155">
        <f t="shared" si="340"/>
        <v>0</v>
      </c>
      <c r="AQ95" s="155">
        <f t="shared" si="340"/>
        <v>0</v>
      </c>
      <c r="AR95" s="155">
        <f t="shared" si="340"/>
        <v>0</v>
      </c>
      <c r="AS95" s="155">
        <f t="shared" si="340"/>
        <v>0</v>
      </c>
      <c r="AT95" s="155">
        <f t="shared" si="340"/>
        <v>0</v>
      </c>
      <c r="AU95" s="155">
        <f t="shared" si="340"/>
        <v>-23500</v>
      </c>
      <c r="AV95" s="155">
        <f t="shared" si="340"/>
        <v>0</v>
      </c>
      <c r="AW95" s="155">
        <f t="shared" si="340"/>
        <v>0</v>
      </c>
      <c r="AX95" s="155">
        <f t="shared" si="340"/>
        <v>0</v>
      </c>
      <c r="AY95" s="155">
        <f t="shared" si="340"/>
        <v>0</v>
      </c>
      <c r="AZ95" s="155">
        <f t="shared" si="340"/>
        <v>0</v>
      </c>
      <c r="BA95" s="155">
        <f t="shared" si="340"/>
        <v>-23500</v>
      </c>
      <c r="BB95" s="155">
        <f t="shared" si="340"/>
        <v>0</v>
      </c>
      <c r="BC95" s="155">
        <f t="shared" si="340"/>
        <v>0</v>
      </c>
      <c r="BD95" s="155">
        <f t="shared" si="340"/>
        <v>0</v>
      </c>
      <c r="BE95" s="155">
        <f t="shared" si="340"/>
        <v>0</v>
      </c>
      <c r="BF95" s="155">
        <f t="shared" si="340"/>
        <v>0</v>
      </c>
      <c r="BG95" s="155">
        <f t="shared" si="340"/>
        <v>-23500</v>
      </c>
      <c r="BH95" s="155">
        <f t="shared" si="340"/>
        <v>0</v>
      </c>
      <c r="BI95" s="155">
        <f t="shared" si="340"/>
        <v>0</v>
      </c>
      <c r="BJ95" s="155">
        <f t="shared" si="340"/>
        <v>0</v>
      </c>
      <c r="BK95" s="155">
        <f t="shared" si="340"/>
        <v>0</v>
      </c>
      <c r="BL95" s="155">
        <f t="shared" si="340"/>
        <v>0</v>
      </c>
      <c r="BM95" s="155">
        <f t="shared" si="340"/>
        <v>-24000</v>
      </c>
      <c r="BN95" s="155">
        <f t="shared" si="340"/>
        <v>0</v>
      </c>
      <c r="BO95" s="155">
        <f t="shared" si="340"/>
        <v>0</v>
      </c>
      <c r="BP95" s="155">
        <f t="shared" si="340"/>
        <v>0</v>
      </c>
      <c r="BQ95" s="155">
        <f t="shared" si="340"/>
        <v>0</v>
      </c>
      <c r="BR95" s="155">
        <f t="shared" si="340"/>
        <v>0</v>
      </c>
      <c r="BS95" s="155">
        <f t="shared" si="340"/>
        <v>-24000</v>
      </c>
      <c r="BT95" s="155">
        <f t="shared" si="340"/>
        <v>0</v>
      </c>
      <c r="BU95" s="155">
        <f t="shared" si="340"/>
        <v>0</v>
      </c>
      <c r="BV95" s="155">
        <f t="shared" si="340"/>
        <v>0</v>
      </c>
      <c r="BW95" s="155">
        <f t="shared" si="340"/>
        <v>0</v>
      </c>
      <c r="BX95" s="155">
        <f t="shared" si="340"/>
        <v>0</v>
      </c>
      <c r="BY95" s="155">
        <f t="shared" ref="BY95:CE95" si="341">-VLOOKUP(BY$5,$C$113:$E$118,3,FALSE)*BY$10*BY$11</f>
        <v>0</v>
      </c>
      <c r="BZ95" s="155">
        <f t="shared" si="341"/>
        <v>0</v>
      </c>
      <c r="CA95" s="155">
        <f t="shared" si="341"/>
        <v>0</v>
      </c>
      <c r="CB95" s="155">
        <f t="shared" si="341"/>
        <v>0</v>
      </c>
      <c r="CC95" s="155">
        <f t="shared" si="341"/>
        <v>0</v>
      </c>
      <c r="CD95" s="155">
        <f t="shared" si="341"/>
        <v>0</v>
      </c>
      <c r="CE95" s="155">
        <f t="shared" si="341"/>
        <v>0</v>
      </c>
    </row>
    <row r="96" spans="1:83">
      <c r="A96" s="41">
        <f>ROW()</f>
        <v>96</v>
      </c>
      <c r="C96" s="108" t="s">
        <v>60</v>
      </c>
      <c r="D96" s="108"/>
      <c r="E96" s="108"/>
      <c r="F96" s="108"/>
      <c r="G96" s="108"/>
      <c r="H96" s="159"/>
      <c r="I96" s="159"/>
      <c r="J96" s="151">
        <f t="shared" si="333"/>
        <v>13758615.891883135</v>
      </c>
      <c r="K96" s="151">
        <f>SUM(K97:K100)</f>
        <v>-13524825</v>
      </c>
      <c r="L96" s="151">
        <f t="shared" ref="L96:BW96" si="342">SUM(L97:L100)</f>
        <v>0</v>
      </c>
      <c r="M96" s="151">
        <f t="shared" si="342"/>
        <v>0</v>
      </c>
      <c r="N96" s="151">
        <f t="shared" si="342"/>
        <v>0</v>
      </c>
      <c r="O96" s="151">
        <f t="shared" si="342"/>
        <v>0</v>
      </c>
      <c r="P96" s="151">
        <f t="shared" si="342"/>
        <v>0</v>
      </c>
      <c r="Q96" s="151">
        <f t="shared" si="342"/>
        <v>0</v>
      </c>
      <c r="R96" s="151">
        <f t="shared" si="342"/>
        <v>0</v>
      </c>
      <c r="S96" s="151">
        <f t="shared" si="342"/>
        <v>0</v>
      </c>
      <c r="T96" s="151">
        <f t="shared" si="342"/>
        <v>0</v>
      </c>
      <c r="U96" s="151">
        <f t="shared" si="342"/>
        <v>0</v>
      </c>
      <c r="V96" s="151">
        <f t="shared" si="342"/>
        <v>0</v>
      </c>
      <c r="W96" s="151">
        <f t="shared" si="342"/>
        <v>0</v>
      </c>
      <c r="X96" s="151">
        <f t="shared" si="342"/>
        <v>0</v>
      </c>
      <c r="Y96" s="151">
        <f t="shared" si="342"/>
        <v>0</v>
      </c>
      <c r="Z96" s="151">
        <f t="shared" si="342"/>
        <v>0</v>
      </c>
      <c r="AA96" s="151">
        <f t="shared" si="342"/>
        <v>0</v>
      </c>
      <c r="AB96" s="151">
        <f t="shared" si="342"/>
        <v>0</v>
      </c>
      <c r="AC96" s="151">
        <f t="shared" si="342"/>
        <v>0</v>
      </c>
      <c r="AD96" s="151">
        <f t="shared" si="342"/>
        <v>0</v>
      </c>
      <c r="AE96" s="151">
        <f t="shared" si="342"/>
        <v>0</v>
      </c>
      <c r="AF96" s="151">
        <f t="shared" si="342"/>
        <v>0</v>
      </c>
      <c r="AG96" s="151">
        <f t="shared" si="342"/>
        <v>0</v>
      </c>
      <c r="AH96" s="151">
        <f t="shared" si="342"/>
        <v>0</v>
      </c>
      <c r="AI96" s="151">
        <f t="shared" si="342"/>
        <v>0</v>
      </c>
      <c r="AJ96" s="151">
        <f t="shared" si="342"/>
        <v>0</v>
      </c>
      <c r="AK96" s="151">
        <f t="shared" si="342"/>
        <v>0</v>
      </c>
      <c r="AL96" s="151">
        <f t="shared" si="342"/>
        <v>0</v>
      </c>
      <c r="AM96" s="151">
        <f t="shared" si="342"/>
        <v>0</v>
      </c>
      <c r="AN96" s="151">
        <f t="shared" si="342"/>
        <v>0</v>
      </c>
      <c r="AO96" s="151">
        <f t="shared" si="342"/>
        <v>0</v>
      </c>
      <c r="AP96" s="151">
        <f t="shared" si="342"/>
        <v>0</v>
      </c>
      <c r="AQ96" s="151">
        <f t="shared" si="342"/>
        <v>0</v>
      </c>
      <c r="AR96" s="151">
        <f t="shared" si="342"/>
        <v>0</v>
      </c>
      <c r="AS96" s="151">
        <f t="shared" si="342"/>
        <v>0</v>
      </c>
      <c r="AT96" s="151">
        <f t="shared" si="342"/>
        <v>0</v>
      </c>
      <c r="AU96" s="151">
        <f t="shared" si="342"/>
        <v>0</v>
      </c>
      <c r="AV96" s="151">
        <f t="shared" si="342"/>
        <v>0</v>
      </c>
      <c r="AW96" s="151">
        <f t="shared" si="342"/>
        <v>0</v>
      </c>
      <c r="AX96" s="151">
        <f t="shared" si="342"/>
        <v>0</v>
      </c>
      <c r="AY96" s="151">
        <f t="shared" si="342"/>
        <v>0</v>
      </c>
      <c r="AZ96" s="151">
        <f t="shared" si="342"/>
        <v>0</v>
      </c>
      <c r="BA96" s="151">
        <f t="shared" si="342"/>
        <v>0</v>
      </c>
      <c r="BB96" s="151">
        <f t="shared" si="342"/>
        <v>0</v>
      </c>
      <c r="BC96" s="151">
        <f t="shared" si="342"/>
        <v>0</v>
      </c>
      <c r="BD96" s="151">
        <f t="shared" si="342"/>
        <v>0</v>
      </c>
      <c r="BE96" s="151">
        <f t="shared" si="342"/>
        <v>0</v>
      </c>
      <c r="BF96" s="151">
        <f t="shared" si="342"/>
        <v>0</v>
      </c>
      <c r="BG96" s="151">
        <f t="shared" si="342"/>
        <v>0</v>
      </c>
      <c r="BH96" s="151">
        <f t="shared" si="342"/>
        <v>0</v>
      </c>
      <c r="BI96" s="151">
        <f t="shared" si="342"/>
        <v>0</v>
      </c>
      <c r="BJ96" s="151">
        <f t="shared" si="342"/>
        <v>0</v>
      </c>
      <c r="BK96" s="151">
        <f t="shared" si="342"/>
        <v>0</v>
      </c>
      <c r="BL96" s="151">
        <f t="shared" si="342"/>
        <v>0</v>
      </c>
      <c r="BM96" s="151">
        <f t="shared" si="342"/>
        <v>0</v>
      </c>
      <c r="BN96" s="151">
        <f t="shared" si="342"/>
        <v>0</v>
      </c>
      <c r="BO96" s="151">
        <f t="shared" si="342"/>
        <v>0</v>
      </c>
      <c r="BP96" s="151">
        <f t="shared" si="342"/>
        <v>0</v>
      </c>
      <c r="BQ96" s="151">
        <f t="shared" si="342"/>
        <v>0</v>
      </c>
      <c r="BR96" s="151">
        <f t="shared" si="342"/>
        <v>0</v>
      </c>
      <c r="BS96" s="151">
        <f t="shared" si="342"/>
        <v>27283440.891883135</v>
      </c>
      <c r="BT96" s="151">
        <f t="shared" si="342"/>
        <v>0</v>
      </c>
      <c r="BU96" s="151">
        <f t="shared" si="342"/>
        <v>0</v>
      </c>
      <c r="BV96" s="151">
        <f t="shared" si="342"/>
        <v>0</v>
      </c>
      <c r="BW96" s="151">
        <f t="shared" si="342"/>
        <v>0</v>
      </c>
      <c r="BX96" s="151">
        <f t="shared" ref="BX96:CE96" si="343">SUM(BX97:BX100)</f>
        <v>0</v>
      </c>
      <c r="BY96" s="151">
        <f t="shared" si="343"/>
        <v>0</v>
      </c>
      <c r="BZ96" s="151">
        <f t="shared" si="343"/>
        <v>0</v>
      </c>
      <c r="CA96" s="151">
        <f t="shared" si="343"/>
        <v>0</v>
      </c>
      <c r="CB96" s="151">
        <f t="shared" si="343"/>
        <v>0</v>
      </c>
      <c r="CC96" s="151">
        <f t="shared" si="343"/>
        <v>0</v>
      </c>
      <c r="CD96" s="151">
        <f t="shared" si="343"/>
        <v>0</v>
      </c>
      <c r="CE96" s="151">
        <f t="shared" si="343"/>
        <v>0</v>
      </c>
    </row>
    <row r="97" spans="1:83">
      <c r="A97" s="41">
        <f>ROW()</f>
        <v>97</v>
      </c>
      <c r="C97" s="62" t="s">
        <v>266</v>
      </c>
      <c r="G97" s="111">
        <f>I3</f>
        <v>43830</v>
      </c>
      <c r="H97" s="282">
        <f>-'A&amp;R'!G60</f>
        <v>-13494825</v>
      </c>
      <c r="I97" s="155"/>
      <c r="J97" s="152">
        <f t="shared" si="333"/>
        <v>-13494825</v>
      </c>
      <c r="K97" s="155">
        <f>($G97=K$2)*$H97</f>
        <v>-13494825</v>
      </c>
      <c r="L97" s="155">
        <f t="shared" ref="L97:BH102" si="344">($G97=L$2)*$H97</f>
        <v>0</v>
      </c>
      <c r="M97" s="155">
        <f t="shared" si="344"/>
        <v>0</v>
      </c>
      <c r="N97" s="155">
        <f t="shared" si="344"/>
        <v>0</v>
      </c>
      <c r="O97" s="155">
        <f t="shared" si="344"/>
        <v>0</v>
      </c>
      <c r="P97" s="155">
        <f t="shared" si="344"/>
        <v>0</v>
      </c>
      <c r="Q97" s="155">
        <f t="shared" si="344"/>
        <v>0</v>
      </c>
      <c r="R97" s="155">
        <f t="shared" si="344"/>
        <v>0</v>
      </c>
      <c r="S97" s="155">
        <f t="shared" si="344"/>
        <v>0</v>
      </c>
      <c r="T97" s="155">
        <f t="shared" si="344"/>
        <v>0</v>
      </c>
      <c r="U97" s="155">
        <f t="shared" si="344"/>
        <v>0</v>
      </c>
      <c r="V97" s="155">
        <f t="shared" si="344"/>
        <v>0</v>
      </c>
      <c r="W97" s="155">
        <f t="shared" si="344"/>
        <v>0</v>
      </c>
      <c r="X97" s="155">
        <f t="shared" si="344"/>
        <v>0</v>
      </c>
      <c r="Y97" s="155">
        <f t="shared" si="344"/>
        <v>0</v>
      </c>
      <c r="Z97" s="155">
        <f t="shared" si="344"/>
        <v>0</v>
      </c>
      <c r="AA97" s="155">
        <f t="shared" si="344"/>
        <v>0</v>
      </c>
      <c r="AB97" s="155">
        <f t="shared" si="344"/>
        <v>0</v>
      </c>
      <c r="AC97" s="155">
        <f t="shared" si="344"/>
        <v>0</v>
      </c>
      <c r="AD97" s="155">
        <f t="shared" si="344"/>
        <v>0</v>
      </c>
      <c r="AE97" s="155">
        <f t="shared" si="344"/>
        <v>0</v>
      </c>
      <c r="AF97" s="155">
        <f t="shared" si="344"/>
        <v>0</v>
      </c>
      <c r="AG97" s="155">
        <f t="shared" si="344"/>
        <v>0</v>
      </c>
      <c r="AH97" s="155">
        <f t="shared" si="344"/>
        <v>0</v>
      </c>
      <c r="AI97" s="155">
        <f t="shared" si="344"/>
        <v>0</v>
      </c>
      <c r="AJ97" s="155">
        <f t="shared" si="344"/>
        <v>0</v>
      </c>
      <c r="AK97" s="155">
        <f t="shared" si="344"/>
        <v>0</v>
      </c>
      <c r="AL97" s="155">
        <f t="shared" si="344"/>
        <v>0</v>
      </c>
      <c r="AM97" s="155">
        <f t="shared" si="344"/>
        <v>0</v>
      </c>
      <c r="AN97" s="155">
        <f t="shared" si="344"/>
        <v>0</v>
      </c>
      <c r="AO97" s="155">
        <f t="shared" si="344"/>
        <v>0</v>
      </c>
      <c r="AP97" s="155">
        <f t="shared" si="344"/>
        <v>0</v>
      </c>
      <c r="AQ97" s="155">
        <f t="shared" si="344"/>
        <v>0</v>
      </c>
      <c r="AR97" s="155">
        <f t="shared" si="344"/>
        <v>0</v>
      </c>
      <c r="AS97" s="155">
        <f t="shared" si="344"/>
        <v>0</v>
      </c>
      <c r="AT97" s="155">
        <f t="shared" si="344"/>
        <v>0</v>
      </c>
      <c r="AU97" s="155">
        <f t="shared" si="344"/>
        <v>0</v>
      </c>
      <c r="AV97" s="155">
        <f t="shared" si="344"/>
        <v>0</v>
      </c>
      <c r="AW97" s="155">
        <f t="shared" si="344"/>
        <v>0</v>
      </c>
      <c r="AX97" s="155">
        <f t="shared" si="344"/>
        <v>0</v>
      </c>
      <c r="AY97" s="155">
        <f t="shared" si="344"/>
        <v>0</v>
      </c>
      <c r="AZ97" s="155">
        <f t="shared" si="344"/>
        <v>0</v>
      </c>
      <c r="BA97" s="155">
        <f t="shared" si="344"/>
        <v>0</v>
      </c>
      <c r="BB97" s="155">
        <f t="shared" si="344"/>
        <v>0</v>
      </c>
      <c r="BC97" s="155">
        <f t="shared" si="344"/>
        <v>0</v>
      </c>
      <c r="BD97" s="155">
        <f t="shared" si="344"/>
        <v>0</v>
      </c>
      <c r="BE97" s="155">
        <f t="shared" si="344"/>
        <v>0</v>
      </c>
      <c r="BF97" s="155">
        <f t="shared" si="344"/>
        <v>0</v>
      </c>
      <c r="BG97" s="155">
        <f t="shared" si="344"/>
        <v>0</v>
      </c>
      <c r="BH97" s="155">
        <f t="shared" si="344"/>
        <v>0</v>
      </c>
      <c r="BI97" s="155">
        <f t="shared" ref="BI97:BW100" si="345">($G97=BI$2)*$H97</f>
        <v>0</v>
      </c>
      <c r="BJ97" s="155">
        <f t="shared" si="345"/>
        <v>0</v>
      </c>
      <c r="BK97" s="155">
        <f t="shared" si="345"/>
        <v>0</v>
      </c>
      <c r="BL97" s="155">
        <f t="shared" si="345"/>
        <v>0</v>
      </c>
      <c r="BM97" s="155">
        <f t="shared" si="345"/>
        <v>0</v>
      </c>
      <c r="BN97" s="155">
        <f t="shared" si="345"/>
        <v>0</v>
      </c>
      <c r="BO97" s="155">
        <f t="shared" si="345"/>
        <v>0</v>
      </c>
      <c r="BP97" s="155">
        <f t="shared" si="345"/>
        <v>0</v>
      </c>
      <c r="BQ97" s="155">
        <f t="shared" si="345"/>
        <v>0</v>
      </c>
      <c r="BR97" s="155">
        <f t="shared" si="345"/>
        <v>0</v>
      </c>
      <c r="BS97" s="155">
        <f t="shared" si="345"/>
        <v>0</v>
      </c>
      <c r="BT97" s="155">
        <f t="shared" si="345"/>
        <v>0</v>
      </c>
      <c r="BU97" s="155">
        <f t="shared" si="345"/>
        <v>0</v>
      </c>
      <c r="BV97" s="155">
        <f t="shared" si="345"/>
        <v>0</v>
      </c>
      <c r="BW97" s="155">
        <f t="shared" si="345"/>
        <v>0</v>
      </c>
      <c r="BX97" s="155">
        <f t="shared" ref="BX97:CE100" si="346">($G97=BX$2)*$H97</f>
        <v>0</v>
      </c>
      <c r="BY97" s="155">
        <f t="shared" si="346"/>
        <v>0</v>
      </c>
      <c r="BZ97" s="155">
        <f t="shared" si="346"/>
        <v>0</v>
      </c>
      <c r="CA97" s="155">
        <f t="shared" si="346"/>
        <v>0</v>
      </c>
      <c r="CB97" s="155">
        <f t="shared" si="346"/>
        <v>0</v>
      </c>
      <c r="CC97" s="155">
        <f t="shared" si="346"/>
        <v>0</v>
      </c>
      <c r="CD97" s="155">
        <f t="shared" si="346"/>
        <v>0</v>
      </c>
      <c r="CE97" s="155">
        <f t="shared" si="346"/>
        <v>0</v>
      </c>
    </row>
    <row r="98" spans="1:83">
      <c r="A98" s="41">
        <f>ROW()</f>
        <v>98</v>
      </c>
      <c r="C98" s="62" t="s">
        <v>201</v>
      </c>
      <c r="G98" s="111">
        <f>G97</f>
        <v>43830</v>
      </c>
      <c r="H98" s="282">
        <f>-'A&amp;R'!G61</f>
        <v>-30000</v>
      </c>
      <c r="I98" s="155"/>
      <c r="J98" s="152">
        <f t="shared" ref="J98:J100" si="347">SUM(K98:CE98)</f>
        <v>-30000</v>
      </c>
      <c r="K98" s="155">
        <f t="shared" ref="K98:K100" si="348">($G98=K$2)*$H98</f>
        <v>-30000</v>
      </c>
      <c r="L98" s="155">
        <f t="shared" si="344"/>
        <v>0</v>
      </c>
      <c r="M98" s="155">
        <f t="shared" si="344"/>
        <v>0</v>
      </c>
      <c r="N98" s="155">
        <f t="shared" si="344"/>
        <v>0</v>
      </c>
      <c r="O98" s="155">
        <f t="shared" si="344"/>
        <v>0</v>
      </c>
      <c r="P98" s="155">
        <f t="shared" si="344"/>
        <v>0</v>
      </c>
      <c r="Q98" s="155">
        <f t="shared" si="344"/>
        <v>0</v>
      </c>
      <c r="R98" s="155">
        <f t="shared" si="344"/>
        <v>0</v>
      </c>
      <c r="S98" s="155">
        <f t="shared" si="344"/>
        <v>0</v>
      </c>
      <c r="T98" s="155">
        <f t="shared" si="344"/>
        <v>0</v>
      </c>
      <c r="U98" s="155">
        <f t="shared" si="344"/>
        <v>0</v>
      </c>
      <c r="V98" s="155">
        <f t="shared" si="344"/>
        <v>0</v>
      </c>
      <c r="W98" s="155">
        <f t="shared" si="344"/>
        <v>0</v>
      </c>
      <c r="X98" s="155">
        <f t="shared" si="344"/>
        <v>0</v>
      </c>
      <c r="Y98" s="155">
        <f t="shared" si="344"/>
        <v>0</v>
      </c>
      <c r="Z98" s="155">
        <f t="shared" si="344"/>
        <v>0</v>
      </c>
      <c r="AA98" s="155">
        <f t="shared" si="344"/>
        <v>0</v>
      </c>
      <c r="AB98" s="155">
        <f t="shared" si="344"/>
        <v>0</v>
      </c>
      <c r="AC98" s="155">
        <f t="shared" si="344"/>
        <v>0</v>
      </c>
      <c r="AD98" s="155">
        <f t="shared" si="344"/>
        <v>0</v>
      </c>
      <c r="AE98" s="155">
        <f t="shared" si="344"/>
        <v>0</v>
      </c>
      <c r="AF98" s="155">
        <f t="shared" si="344"/>
        <v>0</v>
      </c>
      <c r="AG98" s="155">
        <f t="shared" si="344"/>
        <v>0</v>
      </c>
      <c r="AH98" s="155">
        <f t="shared" si="344"/>
        <v>0</v>
      </c>
      <c r="AI98" s="155">
        <f t="shared" si="344"/>
        <v>0</v>
      </c>
      <c r="AJ98" s="155">
        <f t="shared" si="344"/>
        <v>0</v>
      </c>
      <c r="AK98" s="155">
        <f t="shared" si="344"/>
        <v>0</v>
      </c>
      <c r="AL98" s="155">
        <f t="shared" si="344"/>
        <v>0</v>
      </c>
      <c r="AM98" s="155">
        <f t="shared" si="344"/>
        <v>0</v>
      </c>
      <c r="AN98" s="155">
        <f t="shared" si="344"/>
        <v>0</v>
      </c>
      <c r="AO98" s="155">
        <f t="shared" si="344"/>
        <v>0</v>
      </c>
      <c r="AP98" s="155">
        <f t="shared" si="344"/>
        <v>0</v>
      </c>
      <c r="AQ98" s="155">
        <f t="shared" si="344"/>
        <v>0</v>
      </c>
      <c r="AR98" s="155">
        <f t="shared" si="344"/>
        <v>0</v>
      </c>
      <c r="AS98" s="155">
        <f t="shared" si="344"/>
        <v>0</v>
      </c>
      <c r="AT98" s="155">
        <f t="shared" si="344"/>
        <v>0</v>
      </c>
      <c r="AU98" s="155">
        <f t="shared" si="344"/>
        <v>0</v>
      </c>
      <c r="AV98" s="155">
        <f t="shared" si="344"/>
        <v>0</v>
      </c>
      <c r="AW98" s="155">
        <f t="shared" si="344"/>
        <v>0</v>
      </c>
      <c r="AX98" s="155">
        <f t="shared" si="344"/>
        <v>0</v>
      </c>
      <c r="AY98" s="155">
        <f t="shared" si="344"/>
        <v>0</v>
      </c>
      <c r="AZ98" s="155">
        <f t="shared" si="344"/>
        <v>0</v>
      </c>
      <c r="BA98" s="155">
        <f t="shared" si="344"/>
        <v>0</v>
      </c>
      <c r="BB98" s="155">
        <f t="shared" si="344"/>
        <v>0</v>
      </c>
      <c r="BC98" s="155">
        <f t="shared" si="344"/>
        <v>0</v>
      </c>
      <c r="BD98" s="155">
        <f t="shared" si="344"/>
        <v>0</v>
      </c>
      <c r="BE98" s="155">
        <f t="shared" si="344"/>
        <v>0</v>
      </c>
      <c r="BF98" s="155">
        <f t="shared" si="344"/>
        <v>0</v>
      </c>
      <c r="BG98" s="155">
        <f t="shared" si="344"/>
        <v>0</v>
      </c>
      <c r="BH98" s="155">
        <f t="shared" si="344"/>
        <v>0</v>
      </c>
      <c r="BI98" s="155">
        <f t="shared" si="345"/>
        <v>0</v>
      </c>
      <c r="BJ98" s="155">
        <f t="shared" si="345"/>
        <v>0</v>
      </c>
      <c r="BK98" s="155">
        <f t="shared" si="345"/>
        <v>0</v>
      </c>
      <c r="BL98" s="155">
        <f t="shared" si="345"/>
        <v>0</v>
      </c>
      <c r="BM98" s="155">
        <f t="shared" si="345"/>
        <v>0</v>
      </c>
      <c r="BN98" s="155">
        <f t="shared" si="345"/>
        <v>0</v>
      </c>
      <c r="BO98" s="155">
        <f t="shared" si="345"/>
        <v>0</v>
      </c>
      <c r="BP98" s="155">
        <f t="shared" si="345"/>
        <v>0</v>
      </c>
      <c r="BQ98" s="155">
        <f t="shared" si="345"/>
        <v>0</v>
      </c>
      <c r="BR98" s="155">
        <f t="shared" si="345"/>
        <v>0</v>
      </c>
      <c r="BS98" s="155">
        <f t="shared" si="345"/>
        <v>0</v>
      </c>
      <c r="BT98" s="155">
        <f t="shared" si="345"/>
        <v>0</v>
      </c>
      <c r="BU98" s="155">
        <f t="shared" si="345"/>
        <v>0</v>
      </c>
      <c r="BV98" s="155">
        <f t="shared" si="345"/>
        <v>0</v>
      </c>
      <c r="BW98" s="155">
        <f t="shared" si="345"/>
        <v>0</v>
      </c>
      <c r="BX98" s="155">
        <f t="shared" si="346"/>
        <v>0</v>
      </c>
      <c r="BY98" s="155">
        <f t="shared" si="346"/>
        <v>0</v>
      </c>
      <c r="BZ98" s="155">
        <f t="shared" si="346"/>
        <v>0</v>
      </c>
      <c r="CA98" s="155">
        <f t="shared" si="346"/>
        <v>0</v>
      </c>
      <c r="CB98" s="155">
        <f t="shared" si="346"/>
        <v>0</v>
      </c>
      <c r="CC98" s="155">
        <f t="shared" si="346"/>
        <v>0</v>
      </c>
      <c r="CD98" s="155">
        <f t="shared" si="346"/>
        <v>0</v>
      </c>
      <c r="CE98" s="155">
        <f t="shared" si="346"/>
        <v>0</v>
      </c>
    </row>
    <row r="99" spans="1:83">
      <c r="A99" s="41">
        <f>ROW()</f>
        <v>99</v>
      </c>
      <c r="C99" s="62" t="s">
        <v>191</v>
      </c>
      <c r="G99" s="111">
        <f>I4</f>
        <v>45657</v>
      </c>
      <c r="H99" s="282">
        <f>'A&amp;R'!K75</f>
        <v>27283440.891883135</v>
      </c>
      <c r="I99" s="155"/>
      <c r="J99" s="152">
        <f t="shared" si="347"/>
        <v>27283440.891883135</v>
      </c>
      <c r="K99" s="155">
        <f t="shared" si="348"/>
        <v>0</v>
      </c>
      <c r="L99" s="155">
        <f t="shared" si="344"/>
        <v>0</v>
      </c>
      <c r="M99" s="155">
        <f t="shared" si="344"/>
        <v>0</v>
      </c>
      <c r="N99" s="155">
        <f t="shared" si="344"/>
        <v>0</v>
      </c>
      <c r="O99" s="155">
        <f t="shared" si="344"/>
        <v>0</v>
      </c>
      <c r="P99" s="155">
        <f t="shared" si="344"/>
        <v>0</v>
      </c>
      <c r="Q99" s="155">
        <f t="shared" si="344"/>
        <v>0</v>
      </c>
      <c r="R99" s="155">
        <f t="shared" si="344"/>
        <v>0</v>
      </c>
      <c r="S99" s="155">
        <f t="shared" si="344"/>
        <v>0</v>
      </c>
      <c r="T99" s="155">
        <f t="shared" si="344"/>
        <v>0</v>
      </c>
      <c r="U99" s="155">
        <f t="shared" si="344"/>
        <v>0</v>
      </c>
      <c r="V99" s="155">
        <f t="shared" si="344"/>
        <v>0</v>
      </c>
      <c r="W99" s="155">
        <f t="shared" si="344"/>
        <v>0</v>
      </c>
      <c r="X99" s="155">
        <f t="shared" si="344"/>
        <v>0</v>
      </c>
      <c r="Y99" s="155">
        <f t="shared" si="344"/>
        <v>0</v>
      </c>
      <c r="Z99" s="155">
        <f t="shared" si="344"/>
        <v>0</v>
      </c>
      <c r="AA99" s="155">
        <f t="shared" si="344"/>
        <v>0</v>
      </c>
      <c r="AB99" s="155">
        <f t="shared" si="344"/>
        <v>0</v>
      </c>
      <c r="AC99" s="155">
        <f t="shared" si="344"/>
        <v>0</v>
      </c>
      <c r="AD99" s="155">
        <f t="shared" si="344"/>
        <v>0</v>
      </c>
      <c r="AE99" s="155">
        <f t="shared" si="344"/>
        <v>0</v>
      </c>
      <c r="AF99" s="155">
        <f t="shared" si="344"/>
        <v>0</v>
      </c>
      <c r="AG99" s="155">
        <f t="shared" si="344"/>
        <v>0</v>
      </c>
      <c r="AH99" s="155">
        <f t="shared" si="344"/>
        <v>0</v>
      </c>
      <c r="AI99" s="155">
        <f t="shared" si="344"/>
        <v>0</v>
      </c>
      <c r="AJ99" s="155">
        <f t="shared" si="344"/>
        <v>0</v>
      </c>
      <c r="AK99" s="155">
        <f t="shared" si="344"/>
        <v>0</v>
      </c>
      <c r="AL99" s="155">
        <f t="shared" si="344"/>
        <v>0</v>
      </c>
      <c r="AM99" s="155">
        <f t="shared" si="344"/>
        <v>0</v>
      </c>
      <c r="AN99" s="155">
        <f t="shared" si="344"/>
        <v>0</v>
      </c>
      <c r="AO99" s="155">
        <f t="shared" si="344"/>
        <v>0</v>
      </c>
      <c r="AP99" s="155">
        <f t="shared" si="344"/>
        <v>0</v>
      </c>
      <c r="AQ99" s="155">
        <f t="shared" si="344"/>
        <v>0</v>
      </c>
      <c r="AR99" s="155">
        <f t="shared" si="344"/>
        <v>0</v>
      </c>
      <c r="AS99" s="155">
        <f t="shared" si="344"/>
        <v>0</v>
      </c>
      <c r="AT99" s="155">
        <f t="shared" si="344"/>
        <v>0</v>
      </c>
      <c r="AU99" s="155">
        <f t="shared" si="344"/>
        <v>0</v>
      </c>
      <c r="AV99" s="155">
        <f t="shared" si="344"/>
        <v>0</v>
      </c>
      <c r="AW99" s="155">
        <f t="shared" si="344"/>
        <v>0</v>
      </c>
      <c r="AX99" s="155">
        <f t="shared" si="344"/>
        <v>0</v>
      </c>
      <c r="AY99" s="155">
        <f t="shared" si="344"/>
        <v>0</v>
      </c>
      <c r="AZ99" s="155">
        <f t="shared" si="344"/>
        <v>0</v>
      </c>
      <c r="BA99" s="155">
        <f t="shared" si="344"/>
        <v>0</v>
      </c>
      <c r="BB99" s="155">
        <f t="shared" si="344"/>
        <v>0</v>
      </c>
      <c r="BC99" s="155">
        <f t="shared" si="344"/>
        <v>0</v>
      </c>
      <c r="BD99" s="155">
        <f t="shared" si="344"/>
        <v>0</v>
      </c>
      <c r="BE99" s="155">
        <f t="shared" si="344"/>
        <v>0</v>
      </c>
      <c r="BF99" s="155">
        <f t="shared" si="344"/>
        <v>0</v>
      </c>
      <c r="BG99" s="155">
        <f t="shared" si="344"/>
        <v>0</v>
      </c>
      <c r="BH99" s="155">
        <f t="shared" si="344"/>
        <v>0</v>
      </c>
      <c r="BI99" s="155">
        <f t="shared" si="345"/>
        <v>0</v>
      </c>
      <c r="BJ99" s="155">
        <f t="shared" si="345"/>
        <v>0</v>
      </c>
      <c r="BK99" s="155">
        <f t="shared" si="345"/>
        <v>0</v>
      </c>
      <c r="BL99" s="155">
        <f t="shared" si="345"/>
        <v>0</v>
      </c>
      <c r="BM99" s="155">
        <f t="shared" si="345"/>
        <v>0</v>
      </c>
      <c r="BN99" s="155">
        <f t="shared" si="345"/>
        <v>0</v>
      </c>
      <c r="BO99" s="155">
        <f t="shared" si="345"/>
        <v>0</v>
      </c>
      <c r="BP99" s="155">
        <f t="shared" si="345"/>
        <v>0</v>
      </c>
      <c r="BQ99" s="155">
        <f t="shared" si="345"/>
        <v>0</v>
      </c>
      <c r="BR99" s="155">
        <f t="shared" si="345"/>
        <v>0</v>
      </c>
      <c r="BS99" s="155">
        <f t="shared" si="345"/>
        <v>27283440.891883135</v>
      </c>
      <c r="BT99" s="155">
        <f t="shared" si="345"/>
        <v>0</v>
      </c>
      <c r="BU99" s="155">
        <f t="shared" si="345"/>
        <v>0</v>
      </c>
      <c r="BV99" s="155">
        <f t="shared" si="345"/>
        <v>0</v>
      </c>
      <c r="BW99" s="155">
        <f t="shared" si="345"/>
        <v>0</v>
      </c>
      <c r="BX99" s="155">
        <f t="shared" si="346"/>
        <v>0</v>
      </c>
      <c r="BY99" s="155">
        <f t="shared" si="346"/>
        <v>0</v>
      </c>
      <c r="BZ99" s="155">
        <f t="shared" si="346"/>
        <v>0</v>
      </c>
      <c r="CA99" s="155">
        <f t="shared" si="346"/>
        <v>0</v>
      </c>
      <c r="CB99" s="155">
        <f t="shared" si="346"/>
        <v>0</v>
      </c>
      <c r="CC99" s="155">
        <f t="shared" si="346"/>
        <v>0</v>
      </c>
      <c r="CD99" s="155">
        <f t="shared" si="346"/>
        <v>0</v>
      </c>
      <c r="CE99" s="155">
        <f t="shared" si="346"/>
        <v>0</v>
      </c>
    </row>
    <row r="100" spans="1:83">
      <c r="A100" s="41">
        <f>ROW()</f>
        <v>100</v>
      </c>
      <c r="C100" s="62" t="s">
        <v>200</v>
      </c>
      <c r="G100" s="111">
        <f>G99</f>
        <v>45657</v>
      </c>
      <c r="H100" s="282">
        <f>'A&amp;R'!L75</f>
        <v>0</v>
      </c>
      <c r="I100" s="155"/>
      <c r="J100" s="152">
        <f t="shared" si="347"/>
        <v>0</v>
      </c>
      <c r="K100" s="155">
        <f t="shared" si="348"/>
        <v>0</v>
      </c>
      <c r="L100" s="155">
        <f t="shared" si="344"/>
        <v>0</v>
      </c>
      <c r="M100" s="155">
        <f t="shared" si="344"/>
        <v>0</v>
      </c>
      <c r="N100" s="155">
        <f t="shared" si="344"/>
        <v>0</v>
      </c>
      <c r="O100" s="155">
        <f t="shared" si="344"/>
        <v>0</v>
      </c>
      <c r="P100" s="155">
        <f t="shared" si="344"/>
        <v>0</v>
      </c>
      <c r="Q100" s="155">
        <f t="shared" si="344"/>
        <v>0</v>
      </c>
      <c r="R100" s="155">
        <f t="shared" si="344"/>
        <v>0</v>
      </c>
      <c r="S100" s="155">
        <f t="shared" si="344"/>
        <v>0</v>
      </c>
      <c r="T100" s="155">
        <f t="shared" si="344"/>
        <v>0</v>
      </c>
      <c r="U100" s="155">
        <f t="shared" si="344"/>
        <v>0</v>
      </c>
      <c r="V100" s="155">
        <f t="shared" si="344"/>
        <v>0</v>
      </c>
      <c r="W100" s="155">
        <f t="shared" si="344"/>
        <v>0</v>
      </c>
      <c r="X100" s="155">
        <f t="shared" si="344"/>
        <v>0</v>
      </c>
      <c r="Y100" s="155">
        <f t="shared" si="344"/>
        <v>0</v>
      </c>
      <c r="Z100" s="155">
        <f t="shared" si="344"/>
        <v>0</v>
      </c>
      <c r="AA100" s="155">
        <f t="shared" si="344"/>
        <v>0</v>
      </c>
      <c r="AB100" s="155">
        <f t="shared" si="344"/>
        <v>0</v>
      </c>
      <c r="AC100" s="155">
        <f t="shared" si="344"/>
        <v>0</v>
      </c>
      <c r="AD100" s="155">
        <f t="shared" si="344"/>
        <v>0</v>
      </c>
      <c r="AE100" s="155">
        <f t="shared" si="344"/>
        <v>0</v>
      </c>
      <c r="AF100" s="155">
        <f t="shared" si="344"/>
        <v>0</v>
      </c>
      <c r="AG100" s="155">
        <f t="shared" si="344"/>
        <v>0</v>
      </c>
      <c r="AH100" s="155">
        <f t="shared" si="344"/>
        <v>0</v>
      </c>
      <c r="AI100" s="155">
        <f t="shared" si="344"/>
        <v>0</v>
      </c>
      <c r="AJ100" s="155">
        <f t="shared" si="344"/>
        <v>0</v>
      </c>
      <c r="AK100" s="155">
        <f t="shared" si="344"/>
        <v>0</v>
      </c>
      <c r="AL100" s="155">
        <f t="shared" si="344"/>
        <v>0</v>
      </c>
      <c r="AM100" s="155">
        <f t="shared" si="344"/>
        <v>0</v>
      </c>
      <c r="AN100" s="155">
        <f t="shared" si="344"/>
        <v>0</v>
      </c>
      <c r="AO100" s="155">
        <f t="shared" si="344"/>
        <v>0</v>
      </c>
      <c r="AP100" s="155">
        <f t="shared" si="344"/>
        <v>0</v>
      </c>
      <c r="AQ100" s="155">
        <f t="shared" si="344"/>
        <v>0</v>
      </c>
      <c r="AR100" s="155">
        <f t="shared" si="344"/>
        <v>0</v>
      </c>
      <c r="AS100" s="155">
        <f t="shared" si="344"/>
        <v>0</v>
      </c>
      <c r="AT100" s="155">
        <f t="shared" si="344"/>
        <v>0</v>
      </c>
      <c r="AU100" s="155">
        <f t="shared" si="344"/>
        <v>0</v>
      </c>
      <c r="AV100" s="155">
        <f t="shared" si="344"/>
        <v>0</v>
      </c>
      <c r="AW100" s="155">
        <f t="shared" si="344"/>
        <v>0</v>
      </c>
      <c r="AX100" s="155">
        <f t="shared" si="344"/>
        <v>0</v>
      </c>
      <c r="AY100" s="155">
        <f t="shared" si="344"/>
        <v>0</v>
      </c>
      <c r="AZ100" s="155">
        <f t="shared" si="344"/>
        <v>0</v>
      </c>
      <c r="BA100" s="155">
        <f t="shared" si="344"/>
        <v>0</v>
      </c>
      <c r="BB100" s="155">
        <f t="shared" si="344"/>
        <v>0</v>
      </c>
      <c r="BC100" s="155">
        <f t="shared" si="344"/>
        <v>0</v>
      </c>
      <c r="BD100" s="155">
        <f t="shared" si="344"/>
        <v>0</v>
      </c>
      <c r="BE100" s="155">
        <f t="shared" si="344"/>
        <v>0</v>
      </c>
      <c r="BF100" s="155">
        <f t="shared" si="344"/>
        <v>0</v>
      </c>
      <c r="BG100" s="155">
        <f t="shared" si="344"/>
        <v>0</v>
      </c>
      <c r="BH100" s="155">
        <f t="shared" si="344"/>
        <v>0</v>
      </c>
      <c r="BI100" s="155">
        <f t="shared" si="345"/>
        <v>0</v>
      </c>
      <c r="BJ100" s="155">
        <f t="shared" si="345"/>
        <v>0</v>
      </c>
      <c r="BK100" s="155">
        <f t="shared" si="345"/>
        <v>0</v>
      </c>
      <c r="BL100" s="155">
        <f t="shared" si="345"/>
        <v>0</v>
      </c>
      <c r="BM100" s="155">
        <f t="shared" si="345"/>
        <v>0</v>
      </c>
      <c r="BN100" s="155">
        <f t="shared" si="345"/>
        <v>0</v>
      </c>
      <c r="BO100" s="155">
        <f t="shared" si="345"/>
        <v>0</v>
      </c>
      <c r="BP100" s="155">
        <f t="shared" si="345"/>
        <v>0</v>
      </c>
      <c r="BQ100" s="155">
        <f t="shared" si="345"/>
        <v>0</v>
      </c>
      <c r="BR100" s="155">
        <f t="shared" si="345"/>
        <v>0</v>
      </c>
      <c r="BS100" s="155">
        <f t="shared" si="345"/>
        <v>0</v>
      </c>
      <c r="BT100" s="155">
        <f t="shared" si="345"/>
        <v>0</v>
      </c>
      <c r="BU100" s="155">
        <f t="shared" si="345"/>
        <v>0</v>
      </c>
      <c r="BV100" s="155">
        <f t="shared" si="345"/>
        <v>0</v>
      </c>
      <c r="BW100" s="155">
        <f t="shared" si="345"/>
        <v>0</v>
      </c>
      <c r="BX100" s="155">
        <f t="shared" si="346"/>
        <v>0</v>
      </c>
      <c r="BY100" s="155">
        <f t="shared" si="346"/>
        <v>0</v>
      </c>
      <c r="BZ100" s="155">
        <f t="shared" si="346"/>
        <v>0</v>
      </c>
      <c r="CA100" s="155">
        <f t="shared" si="346"/>
        <v>0</v>
      </c>
      <c r="CB100" s="155">
        <f t="shared" si="346"/>
        <v>0</v>
      </c>
      <c r="CC100" s="155">
        <f t="shared" si="346"/>
        <v>0</v>
      </c>
      <c r="CD100" s="155">
        <f t="shared" si="346"/>
        <v>0</v>
      </c>
      <c r="CE100" s="155">
        <f t="shared" si="346"/>
        <v>0</v>
      </c>
    </row>
    <row r="101" spans="1:83">
      <c r="A101" s="41">
        <f>ROW()</f>
        <v>101</v>
      </c>
      <c r="C101" s="108" t="s">
        <v>56</v>
      </c>
      <c r="D101" s="108"/>
      <c r="E101" s="108"/>
      <c r="F101" s="108"/>
      <c r="G101" s="108"/>
      <c r="H101" s="159"/>
      <c r="I101" s="159"/>
      <c r="J101" s="151">
        <f t="shared" si="333"/>
        <v>-26308272.149198301</v>
      </c>
      <c r="K101" s="151">
        <f t="shared" ref="K101:AP101" si="349">SUM(K102:K105)</f>
        <v>13524825</v>
      </c>
      <c r="L101" s="151">
        <f t="shared" si="349"/>
        <v>0</v>
      </c>
      <c r="M101" s="151">
        <f t="shared" si="349"/>
        <v>0</v>
      </c>
      <c r="N101" s="151">
        <f t="shared" si="349"/>
        <v>0</v>
      </c>
      <c r="O101" s="151">
        <f t="shared" si="349"/>
        <v>0</v>
      </c>
      <c r="P101" s="151">
        <f t="shared" si="349"/>
        <v>0</v>
      </c>
      <c r="Q101" s="151">
        <f t="shared" si="349"/>
        <v>-1133273.1749749989</v>
      </c>
      <c r="R101" s="151">
        <f t="shared" si="349"/>
        <v>0</v>
      </c>
      <c r="S101" s="151">
        <f t="shared" si="349"/>
        <v>0</v>
      </c>
      <c r="T101" s="151">
        <f t="shared" si="349"/>
        <v>0</v>
      </c>
      <c r="U101" s="151">
        <f t="shared" si="349"/>
        <v>0</v>
      </c>
      <c r="V101" s="151">
        <f t="shared" si="349"/>
        <v>0</v>
      </c>
      <c r="W101" s="151">
        <f t="shared" si="349"/>
        <v>-1133273.1749749989</v>
      </c>
      <c r="X101" s="151">
        <f t="shared" si="349"/>
        <v>0</v>
      </c>
      <c r="Y101" s="151">
        <f t="shared" si="349"/>
        <v>0</v>
      </c>
      <c r="Z101" s="151">
        <f t="shared" si="349"/>
        <v>0</v>
      </c>
      <c r="AA101" s="151">
        <f t="shared" si="349"/>
        <v>0</v>
      </c>
      <c r="AB101" s="151">
        <f t="shared" si="349"/>
        <v>0</v>
      </c>
      <c r="AC101" s="151">
        <f t="shared" si="349"/>
        <v>-1193107.5763496244</v>
      </c>
      <c r="AD101" s="151">
        <f t="shared" si="349"/>
        <v>0</v>
      </c>
      <c r="AE101" s="151">
        <f t="shared" si="349"/>
        <v>0</v>
      </c>
      <c r="AF101" s="151">
        <f t="shared" si="349"/>
        <v>0</v>
      </c>
      <c r="AG101" s="151">
        <f t="shared" si="349"/>
        <v>0</v>
      </c>
      <c r="AH101" s="151">
        <f t="shared" si="349"/>
        <v>0</v>
      </c>
      <c r="AI101" s="151">
        <f t="shared" si="349"/>
        <v>-1193107.5763496244</v>
      </c>
      <c r="AJ101" s="151">
        <f t="shared" si="349"/>
        <v>0</v>
      </c>
      <c r="AK101" s="151">
        <f t="shared" si="349"/>
        <v>0</v>
      </c>
      <c r="AL101" s="151">
        <f t="shared" si="349"/>
        <v>0</v>
      </c>
      <c r="AM101" s="151">
        <f t="shared" si="349"/>
        <v>0</v>
      </c>
      <c r="AN101" s="151">
        <f t="shared" si="349"/>
        <v>0</v>
      </c>
      <c r="AO101" s="151">
        <f t="shared" si="349"/>
        <v>-1253846.9937448674</v>
      </c>
      <c r="AP101" s="151">
        <f t="shared" si="349"/>
        <v>0</v>
      </c>
      <c r="AQ101" s="151">
        <f t="shared" ref="AQ101:BV101" si="350">SUM(AQ102:AQ105)</f>
        <v>0</v>
      </c>
      <c r="AR101" s="151">
        <f t="shared" si="350"/>
        <v>0</v>
      </c>
      <c r="AS101" s="151">
        <f t="shared" si="350"/>
        <v>0</v>
      </c>
      <c r="AT101" s="151">
        <f t="shared" si="350"/>
        <v>0</v>
      </c>
      <c r="AU101" s="151">
        <f t="shared" si="350"/>
        <v>-1253846.9937448674</v>
      </c>
      <c r="AV101" s="151">
        <f t="shared" si="350"/>
        <v>0</v>
      </c>
      <c r="AW101" s="151">
        <f t="shared" si="350"/>
        <v>0</v>
      </c>
      <c r="AX101" s="151">
        <f t="shared" si="350"/>
        <v>0</v>
      </c>
      <c r="AY101" s="151">
        <f t="shared" si="350"/>
        <v>0</v>
      </c>
      <c r="AZ101" s="151">
        <f t="shared" si="350"/>
        <v>0</v>
      </c>
      <c r="BA101" s="151">
        <f t="shared" si="350"/>
        <v>-1316005.0024010395</v>
      </c>
      <c r="BB101" s="151">
        <f t="shared" si="350"/>
        <v>0</v>
      </c>
      <c r="BC101" s="151">
        <f t="shared" si="350"/>
        <v>0</v>
      </c>
      <c r="BD101" s="151">
        <f t="shared" si="350"/>
        <v>0</v>
      </c>
      <c r="BE101" s="151">
        <f t="shared" si="350"/>
        <v>0</v>
      </c>
      <c r="BF101" s="151">
        <f t="shared" si="350"/>
        <v>0</v>
      </c>
      <c r="BG101" s="151">
        <f t="shared" si="350"/>
        <v>-1316005.0024010395</v>
      </c>
      <c r="BH101" s="151">
        <f t="shared" si="350"/>
        <v>0</v>
      </c>
      <c r="BI101" s="151">
        <f t="shared" si="350"/>
        <v>0</v>
      </c>
      <c r="BJ101" s="151">
        <f t="shared" si="350"/>
        <v>0</v>
      </c>
      <c r="BK101" s="151">
        <f t="shared" si="350"/>
        <v>0</v>
      </c>
      <c r="BL101" s="151">
        <f t="shared" si="350"/>
        <v>0</v>
      </c>
      <c r="BM101" s="151">
        <f t="shared" si="350"/>
        <v>-1378595.3811870548</v>
      </c>
      <c r="BN101" s="151">
        <f t="shared" si="350"/>
        <v>0</v>
      </c>
      <c r="BO101" s="151">
        <f t="shared" si="350"/>
        <v>0</v>
      </c>
      <c r="BP101" s="151">
        <f t="shared" si="350"/>
        <v>0</v>
      </c>
      <c r="BQ101" s="151">
        <f t="shared" si="350"/>
        <v>0</v>
      </c>
      <c r="BR101" s="151">
        <f t="shared" si="350"/>
        <v>0</v>
      </c>
      <c r="BS101" s="151">
        <f t="shared" si="350"/>
        <v>-28662036.27307019</v>
      </c>
      <c r="BT101" s="151">
        <f t="shared" si="350"/>
        <v>0</v>
      </c>
      <c r="BU101" s="151">
        <f t="shared" si="350"/>
        <v>0</v>
      </c>
      <c r="BV101" s="151">
        <f t="shared" si="350"/>
        <v>0</v>
      </c>
      <c r="BW101" s="151">
        <f t="shared" ref="BW101:CE101" si="351">SUM(BW102:BW105)</f>
        <v>0</v>
      </c>
      <c r="BX101" s="151">
        <f t="shared" si="351"/>
        <v>0</v>
      </c>
      <c r="BY101" s="151">
        <f t="shared" si="351"/>
        <v>0</v>
      </c>
      <c r="BZ101" s="151">
        <f t="shared" si="351"/>
        <v>0</v>
      </c>
      <c r="CA101" s="151">
        <f t="shared" si="351"/>
        <v>0</v>
      </c>
      <c r="CB101" s="151">
        <f t="shared" si="351"/>
        <v>0</v>
      </c>
      <c r="CC101" s="151">
        <f t="shared" si="351"/>
        <v>0</v>
      </c>
      <c r="CD101" s="151">
        <f t="shared" si="351"/>
        <v>0</v>
      </c>
      <c r="CE101" s="151">
        <f t="shared" si="351"/>
        <v>0</v>
      </c>
    </row>
    <row r="102" spans="1:83">
      <c r="A102" s="41">
        <f>ROW()</f>
        <v>102</v>
      </c>
      <c r="C102" s="62" t="s">
        <v>260</v>
      </c>
      <c r="G102" s="111">
        <f>I3</f>
        <v>43830</v>
      </c>
      <c r="H102" s="282">
        <f>'A&amp;R'!G65</f>
        <v>13524825</v>
      </c>
      <c r="I102" s="155"/>
      <c r="J102" s="155">
        <f t="shared" si="333"/>
        <v>13524825</v>
      </c>
      <c r="K102" s="155">
        <f t="shared" ref="K102:Z103" si="352">($G102=K$2)*$H102</f>
        <v>13524825</v>
      </c>
      <c r="L102" s="155">
        <f t="shared" si="352"/>
        <v>0</v>
      </c>
      <c r="M102" s="155">
        <f t="shared" si="352"/>
        <v>0</v>
      </c>
      <c r="N102" s="155">
        <f t="shared" si="352"/>
        <v>0</v>
      </c>
      <c r="O102" s="155">
        <f t="shared" si="352"/>
        <v>0</v>
      </c>
      <c r="P102" s="155">
        <f t="shared" si="352"/>
        <v>0</v>
      </c>
      <c r="Q102" s="155">
        <f t="shared" si="352"/>
        <v>0</v>
      </c>
      <c r="R102" s="155">
        <f t="shared" si="352"/>
        <v>0</v>
      </c>
      <c r="S102" s="155">
        <f t="shared" si="352"/>
        <v>0</v>
      </c>
      <c r="T102" s="155">
        <f t="shared" si="352"/>
        <v>0</v>
      </c>
      <c r="U102" s="155">
        <f t="shared" si="352"/>
        <v>0</v>
      </c>
      <c r="V102" s="155">
        <f t="shared" si="352"/>
        <v>0</v>
      </c>
      <c r="W102" s="155">
        <f t="shared" si="352"/>
        <v>0</v>
      </c>
      <c r="X102" s="155">
        <f t="shared" si="352"/>
        <v>0</v>
      </c>
      <c r="Y102" s="155">
        <f t="shared" si="352"/>
        <v>0</v>
      </c>
      <c r="Z102" s="155">
        <f t="shared" si="352"/>
        <v>0</v>
      </c>
      <c r="AA102" s="155">
        <f t="shared" si="344"/>
        <v>0</v>
      </c>
      <c r="AB102" s="155">
        <f t="shared" si="344"/>
        <v>0</v>
      </c>
      <c r="AC102" s="155">
        <f t="shared" si="344"/>
        <v>0</v>
      </c>
      <c r="AD102" s="155">
        <f t="shared" si="344"/>
        <v>0</v>
      </c>
      <c r="AE102" s="155">
        <f t="shared" si="344"/>
        <v>0</v>
      </c>
      <c r="AF102" s="155">
        <f t="shared" si="344"/>
        <v>0</v>
      </c>
      <c r="AG102" s="155">
        <f t="shared" si="344"/>
        <v>0</v>
      </c>
      <c r="AH102" s="155">
        <f t="shared" si="344"/>
        <v>0</v>
      </c>
      <c r="AI102" s="155">
        <f t="shared" si="344"/>
        <v>0</v>
      </c>
      <c r="AJ102" s="155">
        <f t="shared" si="344"/>
        <v>0</v>
      </c>
      <c r="AK102" s="155">
        <f t="shared" si="344"/>
        <v>0</v>
      </c>
      <c r="AL102" s="155">
        <f t="shared" si="344"/>
        <v>0</v>
      </c>
      <c r="AM102" s="155">
        <f t="shared" ref="AM102:BB103" si="353">($G102=AM$2)*$H102</f>
        <v>0</v>
      </c>
      <c r="AN102" s="155">
        <f t="shared" si="353"/>
        <v>0</v>
      </c>
      <c r="AO102" s="155">
        <f t="shared" si="353"/>
        <v>0</v>
      </c>
      <c r="AP102" s="155">
        <f t="shared" si="353"/>
        <v>0</v>
      </c>
      <c r="AQ102" s="155">
        <f t="shared" si="353"/>
        <v>0</v>
      </c>
      <c r="AR102" s="155">
        <f t="shared" si="353"/>
        <v>0</v>
      </c>
      <c r="AS102" s="155">
        <f t="shared" si="353"/>
        <v>0</v>
      </c>
      <c r="AT102" s="155">
        <f t="shared" si="353"/>
        <v>0</v>
      </c>
      <c r="AU102" s="155">
        <f t="shared" si="353"/>
        <v>0</v>
      </c>
      <c r="AV102" s="155">
        <f t="shared" si="353"/>
        <v>0</v>
      </c>
      <c r="AW102" s="155">
        <f t="shared" si="353"/>
        <v>0</v>
      </c>
      <c r="AX102" s="155">
        <f t="shared" si="353"/>
        <v>0</v>
      </c>
      <c r="AY102" s="155">
        <f t="shared" si="353"/>
        <v>0</v>
      </c>
      <c r="AZ102" s="155">
        <f t="shared" si="353"/>
        <v>0</v>
      </c>
      <c r="BA102" s="155">
        <f t="shared" si="353"/>
        <v>0</v>
      </c>
      <c r="BB102" s="155">
        <f t="shared" si="353"/>
        <v>0</v>
      </c>
      <c r="BC102" s="155">
        <f t="shared" ref="BC102:BR103" si="354">($G102=BC$2)*$H102</f>
        <v>0</v>
      </c>
      <c r="BD102" s="155">
        <f t="shared" si="354"/>
        <v>0</v>
      </c>
      <c r="BE102" s="155">
        <f t="shared" si="354"/>
        <v>0</v>
      </c>
      <c r="BF102" s="155">
        <f t="shared" si="354"/>
        <v>0</v>
      </c>
      <c r="BG102" s="155">
        <f t="shared" si="354"/>
        <v>0</v>
      </c>
      <c r="BH102" s="155">
        <f t="shared" si="354"/>
        <v>0</v>
      </c>
      <c r="BI102" s="155">
        <f t="shared" si="354"/>
        <v>0</v>
      </c>
      <c r="BJ102" s="155">
        <f t="shared" si="354"/>
        <v>0</v>
      </c>
      <c r="BK102" s="155">
        <f t="shared" si="354"/>
        <v>0</v>
      </c>
      <c r="BL102" s="155">
        <f t="shared" si="354"/>
        <v>0</v>
      </c>
      <c r="BM102" s="155">
        <f t="shared" si="354"/>
        <v>0</v>
      </c>
      <c r="BN102" s="155">
        <f t="shared" si="354"/>
        <v>0</v>
      </c>
      <c r="BO102" s="155">
        <f t="shared" si="354"/>
        <v>0</v>
      </c>
      <c r="BP102" s="155">
        <f t="shared" si="354"/>
        <v>0</v>
      </c>
      <c r="BQ102" s="155">
        <f t="shared" si="354"/>
        <v>0</v>
      </c>
      <c r="BR102" s="155">
        <f t="shared" si="354"/>
        <v>0</v>
      </c>
      <c r="BS102" s="155">
        <f t="shared" ref="BH102:BW103" si="355">($G102=BS$2)*$H102</f>
        <v>0</v>
      </c>
      <c r="BT102" s="155">
        <f t="shared" si="355"/>
        <v>0</v>
      </c>
      <c r="BU102" s="155">
        <f t="shared" si="355"/>
        <v>0</v>
      </c>
      <c r="BV102" s="155">
        <f t="shared" si="355"/>
        <v>0</v>
      </c>
      <c r="BW102" s="155">
        <f t="shared" si="355"/>
        <v>0</v>
      </c>
      <c r="BX102" s="155">
        <f t="shared" ref="BT102:CE103" si="356">($G102=BX$2)*$H102</f>
        <v>0</v>
      </c>
      <c r="BY102" s="155">
        <f t="shared" si="356"/>
        <v>0</v>
      </c>
      <c r="BZ102" s="155">
        <f t="shared" si="356"/>
        <v>0</v>
      </c>
      <c r="CA102" s="155">
        <f t="shared" si="356"/>
        <v>0</v>
      </c>
      <c r="CB102" s="155">
        <f t="shared" si="356"/>
        <v>0</v>
      </c>
      <c r="CC102" s="155">
        <f t="shared" si="356"/>
        <v>0</v>
      </c>
      <c r="CD102" s="155">
        <f t="shared" si="356"/>
        <v>0</v>
      </c>
      <c r="CE102" s="155">
        <f t="shared" si="356"/>
        <v>0</v>
      </c>
    </row>
    <row r="103" spans="1:83">
      <c r="A103" s="41">
        <f>ROW()</f>
        <v>103</v>
      </c>
      <c r="C103" s="62" t="s">
        <v>262</v>
      </c>
      <c r="G103" s="111">
        <f>I4</f>
        <v>45657</v>
      </c>
      <c r="H103" s="155">
        <f>-H102</f>
        <v>-13524825</v>
      </c>
      <c r="I103" s="155"/>
      <c r="J103" s="155">
        <f t="shared" si="333"/>
        <v>-13524825</v>
      </c>
      <c r="K103" s="155">
        <f t="shared" si="352"/>
        <v>0</v>
      </c>
      <c r="L103" s="155">
        <f t="shared" si="352"/>
        <v>0</v>
      </c>
      <c r="M103" s="155">
        <f t="shared" si="352"/>
        <v>0</v>
      </c>
      <c r="N103" s="155">
        <f t="shared" si="352"/>
        <v>0</v>
      </c>
      <c r="O103" s="155">
        <f t="shared" si="352"/>
        <v>0</v>
      </c>
      <c r="P103" s="155">
        <f t="shared" si="352"/>
        <v>0</v>
      </c>
      <c r="Q103" s="155">
        <f t="shared" si="352"/>
        <v>0</v>
      </c>
      <c r="R103" s="155">
        <f t="shared" si="352"/>
        <v>0</v>
      </c>
      <c r="S103" s="155">
        <f t="shared" si="352"/>
        <v>0</v>
      </c>
      <c r="T103" s="155">
        <f t="shared" si="352"/>
        <v>0</v>
      </c>
      <c r="U103" s="155">
        <f t="shared" si="352"/>
        <v>0</v>
      </c>
      <c r="V103" s="155">
        <f t="shared" si="352"/>
        <v>0</v>
      </c>
      <c r="W103" s="155">
        <f t="shared" si="352"/>
        <v>0</v>
      </c>
      <c r="X103" s="155">
        <f t="shared" si="352"/>
        <v>0</v>
      </c>
      <c r="Y103" s="155">
        <f t="shared" si="352"/>
        <v>0</v>
      </c>
      <c r="Z103" s="155">
        <f t="shared" si="352"/>
        <v>0</v>
      </c>
      <c r="AA103" s="155">
        <f t="shared" ref="AA103:AP103" si="357">($G103=AA$2)*$H103</f>
        <v>0</v>
      </c>
      <c r="AB103" s="155">
        <f t="shared" si="357"/>
        <v>0</v>
      </c>
      <c r="AC103" s="155">
        <f t="shared" si="357"/>
        <v>0</v>
      </c>
      <c r="AD103" s="155">
        <f t="shared" si="357"/>
        <v>0</v>
      </c>
      <c r="AE103" s="155">
        <f t="shared" si="357"/>
        <v>0</v>
      </c>
      <c r="AF103" s="155">
        <f t="shared" si="357"/>
        <v>0</v>
      </c>
      <c r="AG103" s="155">
        <f t="shared" si="357"/>
        <v>0</v>
      </c>
      <c r="AH103" s="155">
        <f t="shared" si="357"/>
        <v>0</v>
      </c>
      <c r="AI103" s="155">
        <f t="shared" si="357"/>
        <v>0</v>
      </c>
      <c r="AJ103" s="155">
        <f t="shared" si="357"/>
        <v>0</v>
      </c>
      <c r="AK103" s="155">
        <f t="shared" si="357"/>
        <v>0</v>
      </c>
      <c r="AL103" s="155">
        <f t="shared" si="357"/>
        <v>0</v>
      </c>
      <c r="AM103" s="155">
        <f t="shared" si="357"/>
        <v>0</v>
      </c>
      <c r="AN103" s="155">
        <f t="shared" si="357"/>
        <v>0</v>
      </c>
      <c r="AO103" s="155">
        <f t="shared" si="357"/>
        <v>0</v>
      </c>
      <c r="AP103" s="155">
        <f t="shared" si="357"/>
        <v>0</v>
      </c>
      <c r="AQ103" s="155">
        <f t="shared" si="353"/>
        <v>0</v>
      </c>
      <c r="AR103" s="155">
        <f t="shared" si="353"/>
        <v>0</v>
      </c>
      <c r="AS103" s="155">
        <f t="shared" si="353"/>
        <v>0</v>
      </c>
      <c r="AT103" s="155">
        <f t="shared" si="353"/>
        <v>0</v>
      </c>
      <c r="AU103" s="155">
        <f t="shared" si="353"/>
        <v>0</v>
      </c>
      <c r="AV103" s="155">
        <f t="shared" si="353"/>
        <v>0</v>
      </c>
      <c r="AW103" s="155">
        <f t="shared" si="353"/>
        <v>0</v>
      </c>
      <c r="AX103" s="155">
        <f t="shared" si="353"/>
        <v>0</v>
      </c>
      <c r="AY103" s="155">
        <f t="shared" si="353"/>
        <v>0</v>
      </c>
      <c r="AZ103" s="155">
        <f t="shared" si="353"/>
        <v>0</v>
      </c>
      <c r="BA103" s="155">
        <f t="shared" si="353"/>
        <v>0</v>
      </c>
      <c r="BB103" s="155">
        <f t="shared" si="353"/>
        <v>0</v>
      </c>
      <c r="BC103" s="155">
        <f t="shared" si="354"/>
        <v>0</v>
      </c>
      <c r="BD103" s="155">
        <f t="shared" si="354"/>
        <v>0</v>
      </c>
      <c r="BE103" s="155">
        <f t="shared" si="354"/>
        <v>0</v>
      </c>
      <c r="BF103" s="155">
        <f t="shared" si="354"/>
        <v>0</v>
      </c>
      <c r="BG103" s="155">
        <f t="shared" si="354"/>
        <v>0</v>
      </c>
      <c r="BH103" s="155">
        <f t="shared" si="355"/>
        <v>0</v>
      </c>
      <c r="BI103" s="155">
        <f t="shared" si="355"/>
        <v>0</v>
      </c>
      <c r="BJ103" s="155">
        <f t="shared" si="355"/>
        <v>0</v>
      </c>
      <c r="BK103" s="155">
        <f t="shared" si="355"/>
        <v>0</v>
      </c>
      <c r="BL103" s="155">
        <f t="shared" si="355"/>
        <v>0</v>
      </c>
      <c r="BM103" s="155">
        <f t="shared" si="355"/>
        <v>0</v>
      </c>
      <c r="BN103" s="155">
        <f t="shared" si="355"/>
        <v>0</v>
      </c>
      <c r="BO103" s="155">
        <f t="shared" si="355"/>
        <v>0</v>
      </c>
      <c r="BP103" s="155">
        <f t="shared" si="355"/>
        <v>0</v>
      </c>
      <c r="BQ103" s="155">
        <f t="shared" si="355"/>
        <v>0</v>
      </c>
      <c r="BR103" s="155">
        <f t="shared" si="355"/>
        <v>0</v>
      </c>
      <c r="BS103" s="155">
        <f t="shared" si="355"/>
        <v>-13524825</v>
      </c>
      <c r="BT103" s="155">
        <f t="shared" si="356"/>
        <v>0</v>
      </c>
      <c r="BU103" s="155">
        <f t="shared" si="356"/>
        <v>0</v>
      </c>
      <c r="BV103" s="155">
        <f t="shared" si="356"/>
        <v>0</v>
      </c>
      <c r="BW103" s="155">
        <f t="shared" si="356"/>
        <v>0</v>
      </c>
      <c r="BX103" s="155">
        <f t="shared" si="356"/>
        <v>0</v>
      </c>
      <c r="BY103" s="155">
        <f t="shared" si="356"/>
        <v>0</v>
      </c>
      <c r="BZ103" s="155">
        <f t="shared" si="356"/>
        <v>0</v>
      </c>
      <c r="CA103" s="155">
        <f t="shared" si="356"/>
        <v>0</v>
      </c>
      <c r="CB103" s="155">
        <f t="shared" si="356"/>
        <v>0</v>
      </c>
      <c r="CC103" s="155">
        <f t="shared" si="356"/>
        <v>0</v>
      </c>
      <c r="CD103" s="155">
        <f t="shared" si="356"/>
        <v>0</v>
      </c>
      <c r="CE103" s="155">
        <f t="shared" si="356"/>
        <v>0</v>
      </c>
    </row>
    <row r="104" spans="1:83">
      <c r="A104" s="41">
        <f>ROW()</f>
        <v>104</v>
      </c>
      <c r="C104" s="62" t="s">
        <v>77</v>
      </c>
      <c r="H104" s="155"/>
      <c r="I104" s="155"/>
      <c r="J104" s="155">
        <f t="shared" si="333"/>
        <v>-12549656.25731517</v>
      </c>
      <c r="K104" s="155"/>
      <c r="L104" s="155">
        <f>-L$10*(L93+L107)</f>
        <v>0</v>
      </c>
      <c r="M104" s="155">
        <f t="shared" ref="M104:BX104" si="358">-M$10*(M93+M107)</f>
        <v>0</v>
      </c>
      <c r="N104" s="155">
        <f t="shared" si="358"/>
        <v>0</v>
      </c>
      <c r="O104" s="155">
        <f t="shared" si="358"/>
        <v>0</v>
      </c>
      <c r="P104" s="155">
        <f t="shared" si="358"/>
        <v>0</v>
      </c>
      <c r="Q104" s="155">
        <f t="shared" si="358"/>
        <v>-1133273.1749749989</v>
      </c>
      <c r="R104" s="155">
        <f t="shared" si="358"/>
        <v>0</v>
      </c>
      <c r="S104" s="155">
        <f t="shared" si="358"/>
        <v>0</v>
      </c>
      <c r="T104" s="155">
        <f t="shared" si="358"/>
        <v>0</v>
      </c>
      <c r="U104" s="155">
        <f t="shared" si="358"/>
        <v>0</v>
      </c>
      <c r="V104" s="155">
        <f t="shared" si="358"/>
        <v>0</v>
      </c>
      <c r="W104" s="155">
        <f t="shared" si="358"/>
        <v>-1133273.1749749989</v>
      </c>
      <c r="X104" s="155">
        <f t="shared" si="358"/>
        <v>0</v>
      </c>
      <c r="Y104" s="155">
        <f t="shared" si="358"/>
        <v>0</v>
      </c>
      <c r="Z104" s="155">
        <f t="shared" si="358"/>
        <v>0</v>
      </c>
      <c r="AA104" s="155">
        <f t="shared" si="358"/>
        <v>0</v>
      </c>
      <c r="AB104" s="155">
        <f t="shared" si="358"/>
        <v>0</v>
      </c>
      <c r="AC104" s="155">
        <f t="shared" si="358"/>
        <v>-1193107.5763496244</v>
      </c>
      <c r="AD104" s="155">
        <f t="shared" si="358"/>
        <v>0</v>
      </c>
      <c r="AE104" s="155">
        <f t="shared" si="358"/>
        <v>0</v>
      </c>
      <c r="AF104" s="155">
        <f t="shared" si="358"/>
        <v>0</v>
      </c>
      <c r="AG104" s="155">
        <f t="shared" si="358"/>
        <v>0</v>
      </c>
      <c r="AH104" s="155">
        <f t="shared" si="358"/>
        <v>0</v>
      </c>
      <c r="AI104" s="155">
        <f t="shared" si="358"/>
        <v>-1193107.5763496244</v>
      </c>
      <c r="AJ104" s="155">
        <f t="shared" si="358"/>
        <v>0</v>
      </c>
      <c r="AK104" s="155">
        <f t="shared" si="358"/>
        <v>0</v>
      </c>
      <c r="AL104" s="155">
        <f t="shared" si="358"/>
        <v>0</v>
      </c>
      <c r="AM104" s="155">
        <f t="shared" si="358"/>
        <v>0</v>
      </c>
      <c r="AN104" s="155">
        <f t="shared" si="358"/>
        <v>0</v>
      </c>
      <c r="AO104" s="155">
        <f t="shared" si="358"/>
        <v>-1253846.9937448674</v>
      </c>
      <c r="AP104" s="155">
        <f t="shared" si="358"/>
        <v>0</v>
      </c>
      <c r="AQ104" s="155">
        <f t="shared" si="358"/>
        <v>0</v>
      </c>
      <c r="AR104" s="155">
        <f t="shared" si="358"/>
        <v>0</v>
      </c>
      <c r="AS104" s="155">
        <f t="shared" si="358"/>
        <v>0</v>
      </c>
      <c r="AT104" s="155">
        <f t="shared" si="358"/>
        <v>0</v>
      </c>
      <c r="AU104" s="155">
        <f t="shared" si="358"/>
        <v>-1253846.9937448674</v>
      </c>
      <c r="AV104" s="155">
        <f t="shared" si="358"/>
        <v>0</v>
      </c>
      <c r="AW104" s="155">
        <f t="shared" si="358"/>
        <v>0</v>
      </c>
      <c r="AX104" s="155">
        <f t="shared" si="358"/>
        <v>0</v>
      </c>
      <c r="AY104" s="155">
        <f t="shared" si="358"/>
        <v>0</v>
      </c>
      <c r="AZ104" s="155">
        <f t="shared" si="358"/>
        <v>0</v>
      </c>
      <c r="BA104" s="155">
        <f t="shared" si="358"/>
        <v>-1316005.0024010395</v>
      </c>
      <c r="BB104" s="155">
        <f t="shared" si="358"/>
        <v>0</v>
      </c>
      <c r="BC104" s="155">
        <f t="shared" si="358"/>
        <v>0</v>
      </c>
      <c r="BD104" s="155">
        <f t="shared" si="358"/>
        <v>0</v>
      </c>
      <c r="BE104" s="155">
        <f t="shared" si="358"/>
        <v>0</v>
      </c>
      <c r="BF104" s="155">
        <f t="shared" si="358"/>
        <v>0</v>
      </c>
      <c r="BG104" s="155">
        <f t="shared" si="358"/>
        <v>-1316005.0024010395</v>
      </c>
      <c r="BH104" s="155">
        <f t="shared" si="358"/>
        <v>0</v>
      </c>
      <c r="BI104" s="155">
        <f t="shared" si="358"/>
        <v>0</v>
      </c>
      <c r="BJ104" s="155">
        <f t="shared" si="358"/>
        <v>0</v>
      </c>
      <c r="BK104" s="155">
        <f t="shared" si="358"/>
        <v>0</v>
      </c>
      <c r="BL104" s="155">
        <f t="shared" si="358"/>
        <v>0</v>
      </c>
      <c r="BM104" s="155">
        <f t="shared" si="358"/>
        <v>-1378595.3811870548</v>
      </c>
      <c r="BN104" s="155">
        <f t="shared" si="358"/>
        <v>0</v>
      </c>
      <c r="BO104" s="155">
        <f t="shared" si="358"/>
        <v>0</v>
      </c>
      <c r="BP104" s="155">
        <f t="shared" si="358"/>
        <v>0</v>
      </c>
      <c r="BQ104" s="155">
        <f t="shared" si="358"/>
        <v>0</v>
      </c>
      <c r="BR104" s="155">
        <f t="shared" si="358"/>
        <v>0</v>
      </c>
      <c r="BS104" s="155">
        <f t="shared" si="358"/>
        <v>-1378595.3811870548</v>
      </c>
      <c r="BT104" s="155">
        <f t="shared" si="358"/>
        <v>0</v>
      </c>
      <c r="BU104" s="155">
        <f t="shared" si="358"/>
        <v>0</v>
      </c>
      <c r="BV104" s="155">
        <f t="shared" si="358"/>
        <v>0</v>
      </c>
      <c r="BW104" s="155">
        <f t="shared" si="358"/>
        <v>0</v>
      </c>
      <c r="BX104" s="155">
        <f t="shared" si="358"/>
        <v>0</v>
      </c>
      <c r="BY104" s="155">
        <f t="shared" ref="BY104:CE104" si="359">-BY$10*(BY93+BY107)</f>
        <v>0</v>
      </c>
      <c r="BZ104" s="155">
        <f t="shared" si="359"/>
        <v>0</v>
      </c>
      <c r="CA104" s="155">
        <f t="shared" si="359"/>
        <v>0</v>
      </c>
      <c r="CB104" s="155">
        <f t="shared" si="359"/>
        <v>0</v>
      </c>
      <c r="CC104" s="155">
        <f t="shared" si="359"/>
        <v>0</v>
      </c>
      <c r="CD104" s="155">
        <f t="shared" si="359"/>
        <v>0</v>
      </c>
      <c r="CE104" s="155">
        <f t="shared" si="359"/>
        <v>0</v>
      </c>
    </row>
    <row r="105" spans="1:83">
      <c r="A105" s="41">
        <f>ROW()</f>
        <v>105</v>
      </c>
      <c r="C105" s="46" t="s">
        <v>78</v>
      </c>
      <c r="D105" s="43"/>
      <c r="E105" s="43"/>
      <c r="F105" s="43"/>
      <c r="G105" s="122">
        <f>G103</f>
        <v>45657</v>
      </c>
      <c r="H105" s="156"/>
      <c r="I105" s="156"/>
      <c r="J105" s="156">
        <f t="shared" si="333"/>
        <v>-13758615.891883135</v>
      </c>
      <c r="K105" s="156"/>
      <c r="L105" s="156">
        <f t="shared" ref="L105:AQ105" si="360">-($G105=L$2)*SUM(L107,L93,L96,L102:L104)</f>
        <v>0</v>
      </c>
      <c r="M105" s="156">
        <f t="shared" si="360"/>
        <v>0</v>
      </c>
      <c r="N105" s="156">
        <f t="shared" si="360"/>
        <v>0</v>
      </c>
      <c r="O105" s="156">
        <f t="shared" si="360"/>
        <v>0</v>
      </c>
      <c r="P105" s="156">
        <f t="shared" si="360"/>
        <v>0</v>
      </c>
      <c r="Q105" s="156">
        <f t="shared" si="360"/>
        <v>0</v>
      </c>
      <c r="R105" s="156">
        <f t="shared" si="360"/>
        <v>0</v>
      </c>
      <c r="S105" s="156">
        <f t="shared" si="360"/>
        <v>0</v>
      </c>
      <c r="T105" s="156">
        <f t="shared" si="360"/>
        <v>0</v>
      </c>
      <c r="U105" s="156">
        <f t="shared" si="360"/>
        <v>0</v>
      </c>
      <c r="V105" s="156">
        <f t="shared" si="360"/>
        <v>0</v>
      </c>
      <c r="W105" s="156">
        <f t="shared" si="360"/>
        <v>0</v>
      </c>
      <c r="X105" s="156">
        <f t="shared" si="360"/>
        <v>0</v>
      </c>
      <c r="Y105" s="156">
        <f t="shared" si="360"/>
        <v>0</v>
      </c>
      <c r="Z105" s="156">
        <f t="shared" si="360"/>
        <v>0</v>
      </c>
      <c r="AA105" s="156">
        <f t="shared" si="360"/>
        <v>0</v>
      </c>
      <c r="AB105" s="156">
        <f t="shared" si="360"/>
        <v>0</v>
      </c>
      <c r="AC105" s="156">
        <f t="shared" si="360"/>
        <v>0</v>
      </c>
      <c r="AD105" s="156">
        <f t="shared" si="360"/>
        <v>0</v>
      </c>
      <c r="AE105" s="156">
        <f t="shared" si="360"/>
        <v>0</v>
      </c>
      <c r="AF105" s="156">
        <f t="shared" si="360"/>
        <v>0</v>
      </c>
      <c r="AG105" s="156">
        <f t="shared" si="360"/>
        <v>0</v>
      </c>
      <c r="AH105" s="156">
        <f t="shared" si="360"/>
        <v>0</v>
      </c>
      <c r="AI105" s="156">
        <f t="shared" si="360"/>
        <v>0</v>
      </c>
      <c r="AJ105" s="156">
        <f t="shared" si="360"/>
        <v>0</v>
      </c>
      <c r="AK105" s="156">
        <f t="shared" si="360"/>
        <v>0</v>
      </c>
      <c r="AL105" s="156">
        <f t="shared" si="360"/>
        <v>0</v>
      </c>
      <c r="AM105" s="156">
        <f t="shared" si="360"/>
        <v>0</v>
      </c>
      <c r="AN105" s="156">
        <f t="shared" si="360"/>
        <v>0</v>
      </c>
      <c r="AO105" s="156">
        <f t="shared" si="360"/>
        <v>0</v>
      </c>
      <c r="AP105" s="156">
        <f t="shared" si="360"/>
        <v>0</v>
      </c>
      <c r="AQ105" s="156">
        <f t="shared" si="360"/>
        <v>0</v>
      </c>
      <c r="AR105" s="156">
        <f t="shared" ref="AR105:BW105" si="361">-($G105=AR$2)*SUM(AR107,AR93,AR96,AR102:AR104)</f>
        <v>0</v>
      </c>
      <c r="AS105" s="156">
        <f t="shared" si="361"/>
        <v>0</v>
      </c>
      <c r="AT105" s="156">
        <f t="shared" si="361"/>
        <v>0</v>
      </c>
      <c r="AU105" s="156">
        <f t="shared" si="361"/>
        <v>0</v>
      </c>
      <c r="AV105" s="156">
        <f t="shared" si="361"/>
        <v>0</v>
      </c>
      <c r="AW105" s="156">
        <f t="shared" si="361"/>
        <v>0</v>
      </c>
      <c r="AX105" s="156">
        <f t="shared" si="361"/>
        <v>0</v>
      </c>
      <c r="AY105" s="156">
        <f t="shared" si="361"/>
        <v>0</v>
      </c>
      <c r="AZ105" s="156">
        <f t="shared" si="361"/>
        <v>0</v>
      </c>
      <c r="BA105" s="156">
        <f t="shared" si="361"/>
        <v>0</v>
      </c>
      <c r="BB105" s="156">
        <f t="shared" si="361"/>
        <v>0</v>
      </c>
      <c r="BC105" s="156">
        <f t="shared" si="361"/>
        <v>0</v>
      </c>
      <c r="BD105" s="156">
        <f t="shared" si="361"/>
        <v>0</v>
      </c>
      <c r="BE105" s="156">
        <f t="shared" si="361"/>
        <v>0</v>
      </c>
      <c r="BF105" s="156">
        <f t="shared" si="361"/>
        <v>0</v>
      </c>
      <c r="BG105" s="156">
        <f t="shared" si="361"/>
        <v>0</v>
      </c>
      <c r="BH105" s="156">
        <f t="shared" si="361"/>
        <v>0</v>
      </c>
      <c r="BI105" s="156">
        <f t="shared" si="361"/>
        <v>0</v>
      </c>
      <c r="BJ105" s="156">
        <f t="shared" si="361"/>
        <v>0</v>
      </c>
      <c r="BK105" s="156">
        <f t="shared" si="361"/>
        <v>0</v>
      </c>
      <c r="BL105" s="156">
        <f t="shared" si="361"/>
        <v>0</v>
      </c>
      <c r="BM105" s="156">
        <f t="shared" si="361"/>
        <v>0</v>
      </c>
      <c r="BN105" s="156">
        <f t="shared" si="361"/>
        <v>0</v>
      </c>
      <c r="BO105" s="156">
        <f t="shared" si="361"/>
        <v>0</v>
      </c>
      <c r="BP105" s="156">
        <f t="shared" si="361"/>
        <v>0</v>
      </c>
      <c r="BQ105" s="156">
        <f t="shared" si="361"/>
        <v>0</v>
      </c>
      <c r="BR105" s="156">
        <f t="shared" si="361"/>
        <v>0</v>
      </c>
      <c r="BS105" s="156">
        <f t="shared" si="361"/>
        <v>-13758615.891883135</v>
      </c>
      <c r="BT105" s="156">
        <f t="shared" si="361"/>
        <v>0</v>
      </c>
      <c r="BU105" s="156">
        <f t="shared" si="361"/>
        <v>0</v>
      </c>
      <c r="BV105" s="156">
        <f t="shared" si="361"/>
        <v>0</v>
      </c>
      <c r="BW105" s="156">
        <f t="shared" si="361"/>
        <v>0</v>
      </c>
      <c r="BX105" s="156">
        <f t="shared" ref="BX105:CE105" si="362">-($G105=BX$2)*SUM(BX107,BX93,BX96,BX102:BX104)</f>
        <v>0</v>
      </c>
      <c r="BY105" s="156">
        <f t="shared" si="362"/>
        <v>0</v>
      </c>
      <c r="BZ105" s="156">
        <f t="shared" si="362"/>
        <v>0</v>
      </c>
      <c r="CA105" s="156">
        <f t="shared" si="362"/>
        <v>0</v>
      </c>
      <c r="CB105" s="156">
        <f t="shared" si="362"/>
        <v>0</v>
      </c>
      <c r="CC105" s="156">
        <f t="shared" si="362"/>
        <v>0</v>
      </c>
      <c r="CD105" s="156">
        <f t="shared" si="362"/>
        <v>0</v>
      </c>
      <c r="CE105" s="156">
        <f t="shared" si="362"/>
        <v>0</v>
      </c>
    </row>
    <row r="106" spans="1:83">
      <c r="A106" s="41">
        <f>ROW()</f>
        <v>106</v>
      </c>
      <c r="C106" s="120" t="s">
        <v>79</v>
      </c>
      <c r="D106" s="120"/>
      <c r="E106" s="120"/>
      <c r="F106" s="120"/>
      <c r="G106" s="120"/>
      <c r="H106" s="157"/>
      <c r="I106" s="157"/>
      <c r="J106" s="157">
        <f t="shared" si="333"/>
        <v>0</v>
      </c>
      <c r="K106" s="157">
        <f t="shared" ref="K106:AP106" si="363">K93+K96+K101</f>
        <v>0</v>
      </c>
      <c r="L106" s="157">
        <f t="shared" si="363"/>
        <v>0</v>
      </c>
      <c r="M106" s="157">
        <f t="shared" si="363"/>
        <v>0</v>
      </c>
      <c r="N106" s="157">
        <f t="shared" si="363"/>
        <v>0</v>
      </c>
      <c r="O106" s="157">
        <f t="shared" si="363"/>
        <v>0</v>
      </c>
      <c r="P106" s="157">
        <f t="shared" si="363"/>
        <v>0</v>
      </c>
      <c r="Q106" s="157">
        <f t="shared" si="363"/>
        <v>0</v>
      </c>
      <c r="R106" s="157">
        <f t="shared" si="363"/>
        <v>0</v>
      </c>
      <c r="S106" s="157">
        <f t="shared" si="363"/>
        <v>0</v>
      </c>
      <c r="T106" s="157">
        <f t="shared" si="363"/>
        <v>0</v>
      </c>
      <c r="U106" s="157">
        <f t="shared" si="363"/>
        <v>0</v>
      </c>
      <c r="V106" s="157">
        <f t="shared" si="363"/>
        <v>0</v>
      </c>
      <c r="W106" s="157">
        <f t="shared" si="363"/>
        <v>0</v>
      </c>
      <c r="X106" s="157">
        <f t="shared" si="363"/>
        <v>0</v>
      </c>
      <c r="Y106" s="157">
        <f t="shared" si="363"/>
        <v>0</v>
      </c>
      <c r="Z106" s="157">
        <f t="shared" si="363"/>
        <v>0</v>
      </c>
      <c r="AA106" s="157">
        <f t="shared" si="363"/>
        <v>0</v>
      </c>
      <c r="AB106" s="157">
        <f t="shared" si="363"/>
        <v>0</v>
      </c>
      <c r="AC106" s="157">
        <f t="shared" si="363"/>
        <v>0</v>
      </c>
      <c r="AD106" s="157">
        <f t="shared" si="363"/>
        <v>0</v>
      </c>
      <c r="AE106" s="157">
        <f t="shared" si="363"/>
        <v>0</v>
      </c>
      <c r="AF106" s="157">
        <f t="shared" si="363"/>
        <v>0</v>
      </c>
      <c r="AG106" s="157">
        <f t="shared" si="363"/>
        <v>0</v>
      </c>
      <c r="AH106" s="157">
        <f t="shared" si="363"/>
        <v>0</v>
      </c>
      <c r="AI106" s="157">
        <f t="shared" si="363"/>
        <v>0</v>
      </c>
      <c r="AJ106" s="157">
        <f t="shared" si="363"/>
        <v>0</v>
      </c>
      <c r="AK106" s="157">
        <f t="shared" si="363"/>
        <v>0</v>
      </c>
      <c r="AL106" s="157">
        <f t="shared" si="363"/>
        <v>0</v>
      </c>
      <c r="AM106" s="157">
        <f t="shared" si="363"/>
        <v>0</v>
      </c>
      <c r="AN106" s="157">
        <f t="shared" si="363"/>
        <v>0</v>
      </c>
      <c r="AO106" s="157">
        <f t="shared" si="363"/>
        <v>0</v>
      </c>
      <c r="AP106" s="157">
        <f t="shared" si="363"/>
        <v>0</v>
      </c>
      <c r="AQ106" s="157">
        <f t="shared" ref="AQ106:BV106" si="364">AQ93+AQ96+AQ101</f>
        <v>0</v>
      </c>
      <c r="AR106" s="157">
        <f t="shared" si="364"/>
        <v>0</v>
      </c>
      <c r="AS106" s="157">
        <f t="shared" si="364"/>
        <v>0</v>
      </c>
      <c r="AT106" s="157">
        <f t="shared" si="364"/>
        <v>0</v>
      </c>
      <c r="AU106" s="157">
        <f t="shared" si="364"/>
        <v>0</v>
      </c>
      <c r="AV106" s="157">
        <f t="shared" si="364"/>
        <v>0</v>
      </c>
      <c r="AW106" s="157">
        <f t="shared" si="364"/>
        <v>0</v>
      </c>
      <c r="AX106" s="157">
        <f t="shared" si="364"/>
        <v>0</v>
      </c>
      <c r="AY106" s="157">
        <f t="shared" si="364"/>
        <v>0</v>
      </c>
      <c r="AZ106" s="157">
        <f t="shared" si="364"/>
        <v>0</v>
      </c>
      <c r="BA106" s="157">
        <f t="shared" si="364"/>
        <v>0</v>
      </c>
      <c r="BB106" s="157">
        <f t="shared" si="364"/>
        <v>0</v>
      </c>
      <c r="BC106" s="157">
        <f t="shared" si="364"/>
        <v>0</v>
      </c>
      <c r="BD106" s="157">
        <f t="shared" si="364"/>
        <v>0</v>
      </c>
      <c r="BE106" s="157">
        <f t="shared" si="364"/>
        <v>0</v>
      </c>
      <c r="BF106" s="157">
        <f t="shared" si="364"/>
        <v>0</v>
      </c>
      <c r="BG106" s="157">
        <f t="shared" si="364"/>
        <v>0</v>
      </c>
      <c r="BH106" s="157">
        <f t="shared" si="364"/>
        <v>0</v>
      </c>
      <c r="BI106" s="157">
        <f t="shared" si="364"/>
        <v>0</v>
      </c>
      <c r="BJ106" s="157">
        <f t="shared" si="364"/>
        <v>0</v>
      </c>
      <c r="BK106" s="157">
        <f t="shared" si="364"/>
        <v>0</v>
      </c>
      <c r="BL106" s="157">
        <f t="shared" si="364"/>
        <v>0</v>
      </c>
      <c r="BM106" s="157">
        <f t="shared" si="364"/>
        <v>0</v>
      </c>
      <c r="BN106" s="157">
        <f t="shared" si="364"/>
        <v>0</v>
      </c>
      <c r="BO106" s="157">
        <f t="shared" si="364"/>
        <v>0</v>
      </c>
      <c r="BP106" s="157">
        <f t="shared" si="364"/>
        <v>0</v>
      </c>
      <c r="BQ106" s="157">
        <f t="shared" si="364"/>
        <v>0</v>
      </c>
      <c r="BR106" s="157">
        <f t="shared" si="364"/>
        <v>0</v>
      </c>
      <c r="BS106" s="157">
        <f t="shared" si="364"/>
        <v>0</v>
      </c>
      <c r="BT106" s="157">
        <f t="shared" si="364"/>
        <v>0</v>
      </c>
      <c r="BU106" s="157">
        <f t="shared" si="364"/>
        <v>0</v>
      </c>
      <c r="BV106" s="157">
        <f t="shared" si="364"/>
        <v>0</v>
      </c>
      <c r="BW106" s="157">
        <f t="shared" ref="BW106:CE106" si="365">BW93+BW96+BW101</f>
        <v>0</v>
      </c>
      <c r="BX106" s="157">
        <f t="shared" si="365"/>
        <v>0</v>
      </c>
      <c r="BY106" s="157">
        <f t="shared" si="365"/>
        <v>0</v>
      </c>
      <c r="BZ106" s="157">
        <f t="shared" si="365"/>
        <v>0</v>
      </c>
      <c r="CA106" s="157">
        <f t="shared" si="365"/>
        <v>0</v>
      </c>
      <c r="CB106" s="157">
        <f t="shared" si="365"/>
        <v>0</v>
      </c>
      <c r="CC106" s="157">
        <f t="shared" si="365"/>
        <v>0</v>
      </c>
      <c r="CD106" s="157">
        <f t="shared" si="365"/>
        <v>0</v>
      </c>
      <c r="CE106" s="157">
        <f t="shared" si="365"/>
        <v>0</v>
      </c>
    </row>
    <row r="107" spans="1:83">
      <c r="A107" s="41">
        <f>ROW()</f>
        <v>107</v>
      </c>
      <c r="C107" s="121" t="s">
        <v>80</v>
      </c>
      <c r="D107" s="121"/>
      <c r="E107" s="121"/>
      <c r="F107" s="121"/>
      <c r="G107" s="121"/>
      <c r="H107" s="158"/>
      <c r="I107" s="158"/>
      <c r="J107" s="158">
        <f>K107</f>
        <v>0</v>
      </c>
      <c r="K107" s="158">
        <v>0</v>
      </c>
      <c r="L107" s="158">
        <f>K108</f>
        <v>0</v>
      </c>
      <c r="M107" s="158">
        <f t="shared" ref="M107:BG107" si="366">L108</f>
        <v>0</v>
      </c>
      <c r="N107" s="158">
        <f t="shared" si="366"/>
        <v>0</v>
      </c>
      <c r="O107" s="158">
        <f t="shared" si="366"/>
        <v>0</v>
      </c>
      <c r="P107" s="158">
        <f t="shared" si="366"/>
        <v>0</v>
      </c>
      <c r="Q107" s="158">
        <f t="shared" si="366"/>
        <v>0</v>
      </c>
      <c r="R107" s="158">
        <f t="shared" si="366"/>
        <v>0</v>
      </c>
      <c r="S107" s="158">
        <f t="shared" si="366"/>
        <v>0</v>
      </c>
      <c r="T107" s="158">
        <f t="shared" si="366"/>
        <v>0</v>
      </c>
      <c r="U107" s="158">
        <f t="shared" si="366"/>
        <v>0</v>
      </c>
      <c r="V107" s="158">
        <f t="shared" si="366"/>
        <v>0</v>
      </c>
      <c r="W107" s="158">
        <f t="shared" si="366"/>
        <v>0</v>
      </c>
      <c r="X107" s="158">
        <f t="shared" si="366"/>
        <v>0</v>
      </c>
      <c r="Y107" s="158">
        <f t="shared" si="366"/>
        <v>0</v>
      </c>
      <c r="Z107" s="158">
        <f t="shared" si="366"/>
        <v>0</v>
      </c>
      <c r="AA107" s="158">
        <f t="shared" si="366"/>
        <v>0</v>
      </c>
      <c r="AB107" s="158">
        <f t="shared" si="366"/>
        <v>0</v>
      </c>
      <c r="AC107" s="158">
        <f t="shared" si="366"/>
        <v>0</v>
      </c>
      <c r="AD107" s="158">
        <f t="shared" si="366"/>
        <v>0</v>
      </c>
      <c r="AE107" s="158">
        <f t="shared" si="366"/>
        <v>0</v>
      </c>
      <c r="AF107" s="158">
        <f t="shared" si="366"/>
        <v>0</v>
      </c>
      <c r="AG107" s="158">
        <f t="shared" si="366"/>
        <v>0</v>
      </c>
      <c r="AH107" s="158">
        <f t="shared" si="366"/>
        <v>0</v>
      </c>
      <c r="AI107" s="158">
        <f t="shared" si="366"/>
        <v>0</v>
      </c>
      <c r="AJ107" s="158">
        <f t="shared" si="366"/>
        <v>0</v>
      </c>
      <c r="AK107" s="158">
        <f t="shared" si="366"/>
        <v>0</v>
      </c>
      <c r="AL107" s="158">
        <f t="shared" si="366"/>
        <v>0</v>
      </c>
      <c r="AM107" s="158">
        <f t="shared" si="366"/>
        <v>0</v>
      </c>
      <c r="AN107" s="158">
        <f t="shared" si="366"/>
        <v>0</v>
      </c>
      <c r="AO107" s="158">
        <f t="shared" si="366"/>
        <v>0</v>
      </c>
      <c r="AP107" s="158">
        <f t="shared" si="366"/>
        <v>0</v>
      </c>
      <c r="AQ107" s="158">
        <f t="shared" si="366"/>
        <v>0</v>
      </c>
      <c r="AR107" s="158">
        <f t="shared" si="366"/>
        <v>0</v>
      </c>
      <c r="AS107" s="158">
        <f t="shared" si="366"/>
        <v>0</v>
      </c>
      <c r="AT107" s="158">
        <f t="shared" si="366"/>
        <v>0</v>
      </c>
      <c r="AU107" s="158">
        <f t="shared" si="366"/>
        <v>0</v>
      </c>
      <c r="AV107" s="158">
        <f t="shared" si="366"/>
        <v>0</v>
      </c>
      <c r="AW107" s="158">
        <f t="shared" si="366"/>
        <v>0</v>
      </c>
      <c r="AX107" s="158">
        <f t="shared" si="366"/>
        <v>0</v>
      </c>
      <c r="AY107" s="158">
        <f t="shared" si="366"/>
        <v>0</v>
      </c>
      <c r="AZ107" s="158">
        <f t="shared" si="366"/>
        <v>0</v>
      </c>
      <c r="BA107" s="158">
        <f t="shared" si="366"/>
        <v>0</v>
      </c>
      <c r="BB107" s="158">
        <f t="shared" si="366"/>
        <v>0</v>
      </c>
      <c r="BC107" s="158">
        <f t="shared" si="366"/>
        <v>0</v>
      </c>
      <c r="BD107" s="158">
        <f t="shared" si="366"/>
        <v>0</v>
      </c>
      <c r="BE107" s="158">
        <f t="shared" si="366"/>
        <v>0</v>
      </c>
      <c r="BF107" s="158">
        <f t="shared" si="366"/>
        <v>0</v>
      </c>
      <c r="BG107" s="158">
        <f t="shared" si="366"/>
        <v>0</v>
      </c>
      <c r="BH107" s="158">
        <f t="shared" ref="BH107" si="367">BG108</f>
        <v>0</v>
      </c>
      <c r="BI107" s="158">
        <f t="shared" ref="BI107" si="368">BH108</f>
        <v>0</v>
      </c>
      <c r="BJ107" s="158">
        <f t="shared" ref="BJ107" si="369">BI108</f>
        <v>0</v>
      </c>
      <c r="BK107" s="158">
        <f t="shared" ref="BK107" si="370">BJ108</f>
        <v>0</v>
      </c>
      <c r="BL107" s="158">
        <f t="shared" ref="BL107" si="371">BK108</f>
        <v>0</v>
      </c>
      <c r="BM107" s="158">
        <f t="shared" ref="BM107" si="372">BL108</f>
        <v>0</v>
      </c>
      <c r="BN107" s="158">
        <f t="shared" ref="BN107" si="373">BM108</f>
        <v>0</v>
      </c>
      <c r="BO107" s="158">
        <f t="shared" ref="BO107" si="374">BN108</f>
        <v>0</v>
      </c>
      <c r="BP107" s="158">
        <f t="shared" ref="BP107" si="375">BO108</f>
        <v>0</v>
      </c>
      <c r="BQ107" s="158">
        <f t="shared" ref="BQ107" si="376">BP108</f>
        <v>0</v>
      </c>
      <c r="BR107" s="158">
        <f t="shared" ref="BR107" si="377">BQ108</f>
        <v>0</v>
      </c>
      <c r="BS107" s="158">
        <f t="shared" ref="BS107" si="378">BR108</f>
        <v>0</v>
      </c>
      <c r="BT107" s="158">
        <f t="shared" ref="BT107" si="379">BS108</f>
        <v>0</v>
      </c>
      <c r="BU107" s="158">
        <f t="shared" ref="BU107" si="380">BT108</f>
        <v>0</v>
      </c>
      <c r="BV107" s="158">
        <f t="shared" ref="BV107" si="381">BU108</f>
        <v>0</v>
      </c>
      <c r="BW107" s="158">
        <f t="shared" ref="BW107" si="382">BV108</f>
        <v>0</v>
      </c>
      <c r="BX107" s="158">
        <f t="shared" ref="BX107" si="383">BW108</f>
        <v>0</v>
      </c>
      <c r="BY107" s="158">
        <f t="shared" ref="BY107" si="384">BX108</f>
        <v>0</v>
      </c>
      <c r="BZ107" s="158">
        <f t="shared" ref="BZ107" si="385">BY108</f>
        <v>0</v>
      </c>
      <c r="CA107" s="158">
        <f t="shared" ref="CA107" si="386">BZ108</f>
        <v>0</v>
      </c>
      <c r="CB107" s="158">
        <f t="shared" ref="CB107" si="387">CA108</f>
        <v>0</v>
      </c>
      <c r="CC107" s="158">
        <f t="shared" ref="CC107" si="388">CB108</f>
        <v>0</v>
      </c>
      <c r="CD107" s="158">
        <f t="shared" ref="CD107" si="389">CC108</f>
        <v>0</v>
      </c>
      <c r="CE107" s="158">
        <f t="shared" ref="CE107" si="390">CD108</f>
        <v>0</v>
      </c>
    </row>
    <row r="108" spans="1:83">
      <c r="A108" s="41">
        <f>ROW()</f>
        <v>108</v>
      </c>
      <c r="C108" s="108" t="s">
        <v>81</v>
      </c>
      <c r="D108" s="108"/>
      <c r="E108" s="108"/>
      <c r="F108" s="108"/>
      <c r="G108" s="108"/>
      <c r="H108" s="159"/>
      <c r="I108" s="159"/>
      <c r="J108" s="159">
        <f>CE108</f>
        <v>0</v>
      </c>
      <c r="K108" s="159">
        <f>SUM(K106:K107)</f>
        <v>0</v>
      </c>
      <c r="L108" s="159">
        <f>SUM(L106:L107)</f>
        <v>0</v>
      </c>
      <c r="M108" s="159">
        <f t="shared" ref="M108" si="391">SUM(M106:M107)</f>
        <v>0</v>
      </c>
      <c r="N108" s="159">
        <f t="shared" ref="N108" si="392">SUM(N106:N107)</f>
        <v>0</v>
      </c>
      <c r="O108" s="159">
        <f t="shared" ref="O108" si="393">SUM(O106:O107)</f>
        <v>0</v>
      </c>
      <c r="P108" s="159">
        <f t="shared" ref="P108" si="394">SUM(P106:P107)</f>
        <v>0</v>
      </c>
      <c r="Q108" s="159">
        <f t="shared" ref="Q108" si="395">SUM(Q106:Q107)</f>
        <v>0</v>
      </c>
      <c r="R108" s="159">
        <f t="shared" ref="R108" si="396">SUM(R106:R107)</f>
        <v>0</v>
      </c>
      <c r="S108" s="159">
        <f t="shared" ref="S108" si="397">SUM(S106:S107)</f>
        <v>0</v>
      </c>
      <c r="T108" s="159">
        <f t="shared" ref="T108" si="398">SUM(T106:T107)</f>
        <v>0</v>
      </c>
      <c r="U108" s="159">
        <f t="shared" ref="U108" si="399">SUM(U106:U107)</f>
        <v>0</v>
      </c>
      <c r="V108" s="159">
        <f t="shared" ref="V108" si="400">SUM(V106:V107)</f>
        <v>0</v>
      </c>
      <c r="W108" s="159">
        <f t="shared" ref="W108" si="401">SUM(W106:W107)</f>
        <v>0</v>
      </c>
      <c r="X108" s="159">
        <f t="shared" ref="X108" si="402">SUM(X106:X107)</f>
        <v>0</v>
      </c>
      <c r="Y108" s="159">
        <f t="shared" ref="Y108" si="403">SUM(Y106:Y107)</f>
        <v>0</v>
      </c>
      <c r="Z108" s="159">
        <f t="shared" ref="Z108" si="404">SUM(Z106:Z107)</f>
        <v>0</v>
      </c>
      <c r="AA108" s="159">
        <f t="shared" ref="AA108" si="405">SUM(AA106:AA107)</f>
        <v>0</v>
      </c>
      <c r="AB108" s="159">
        <f t="shared" ref="AB108" si="406">SUM(AB106:AB107)</f>
        <v>0</v>
      </c>
      <c r="AC108" s="159">
        <f t="shared" ref="AC108" si="407">SUM(AC106:AC107)</f>
        <v>0</v>
      </c>
      <c r="AD108" s="159">
        <f t="shared" ref="AD108" si="408">SUM(AD106:AD107)</f>
        <v>0</v>
      </c>
      <c r="AE108" s="159">
        <f t="shared" ref="AE108" si="409">SUM(AE106:AE107)</f>
        <v>0</v>
      </c>
      <c r="AF108" s="159">
        <f t="shared" ref="AF108" si="410">SUM(AF106:AF107)</f>
        <v>0</v>
      </c>
      <c r="AG108" s="159">
        <f t="shared" ref="AG108" si="411">SUM(AG106:AG107)</f>
        <v>0</v>
      </c>
      <c r="AH108" s="159">
        <f t="shared" ref="AH108" si="412">SUM(AH106:AH107)</f>
        <v>0</v>
      </c>
      <c r="AI108" s="159">
        <f t="shared" ref="AI108" si="413">SUM(AI106:AI107)</f>
        <v>0</v>
      </c>
      <c r="AJ108" s="159">
        <f t="shared" ref="AJ108" si="414">SUM(AJ106:AJ107)</f>
        <v>0</v>
      </c>
      <c r="AK108" s="159">
        <f t="shared" ref="AK108" si="415">SUM(AK106:AK107)</f>
        <v>0</v>
      </c>
      <c r="AL108" s="159">
        <f t="shared" ref="AL108" si="416">SUM(AL106:AL107)</f>
        <v>0</v>
      </c>
      <c r="AM108" s="159">
        <f t="shared" ref="AM108" si="417">SUM(AM106:AM107)</f>
        <v>0</v>
      </c>
      <c r="AN108" s="159">
        <f t="shared" ref="AN108" si="418">SUM(AN106:AN107)</f>
        <v>0</v>
      </c>
      <c r="AO108" s="159">
        <f t="shared" ref="AO108" si="419">SUM(AO106:AO107)</f>
        <v>0</v>
      </c>
      <c r="AP108" s="159">
        <f t="shared" ref="AP108" si="420">SUM(AP106:AP107)</f>
        <v>0</v>
      </c>
      <c r="AQ108" s="159">
        <f t="shared" ref="AQ108" si="421">SUM(AQ106:AQ107)</f>
        <v>0</v>
      </c>
      <c r="AR108" s="159">
        <f t="shared" ref="AR108" si="422">SUM(AR106:AR107)</f>
        <v>0</v>
      </c>
      <c r="AS108" s="159">
        <f t="shared" ref="AS108" si="423">SUM(AS106:AS107)</f>
        <v>0</v>
      </c>
      <c r="AT108" s="159">
        <f t="shared" ref="AT108" si="424">SUM(AT106:AT107)</f>
        <v>0</v>
      </c>
      <c r="AU108" s="159">
        <f t="shared" ref="AU108" si="425">SUM(AU106:AU107)</f>
        <v>0</v>
      </c>
      <c r="AV108" s="159">
        <f t="shared" ref="AV108" si="426">SUM(AV106:AV107)</f>
        <v>0</v>
      </c>
      <c r="AW108" s="159">
        <f t="shared" ref="AW108" si="427">SUM(AW106:AW107)</f>
        <v>0</v>
      </c>
      <c r="AX108" s="159">
        <f t="shared" ref="AX108" si="428">SUM(AX106:AX107)</f>
        <v>0</v>
      </c>
      <c r="AY108" s="159">
        <f t="shared" ref="AY108" si="429">SUM(AY106:AY107)</f>
        <v>0</v>
      </c>
      <c r="AZ108" s="159">
        <f t="shared" ref="AZ108" si="430">SUM(AZ106:AZ107)</f>
        <v>0</v>
      </c>
      <c r="BA108" s="159">
        <f t="shared" ref="BA108" si="431">SUM(BA106:BA107)</f>
        <v>0</v>
      </c>
      <c r="BB108" s="159">
        <f t="shared" ref="BB108" si="432">SUM(BB106:BB107)</f>
        <v>0</v>
      </c>
      <c r="BC108" s="159">
        <f t="shared" ref="BC108" si="433">SUM(BC106:BC107)</f>
        <v>0</v>
      </c>
      <c r="BD108" s="159">
        <f t="shared" ref="BD108" si="434">SUM(BD106:BD107)</f>
        <v>0</v>
      </c>
      <c r="BE108" s="159">
        <f t="shared" ref="BE108" si="435">SUM(BE106:BE107)</f>
        <v>0</v>
      </c>
      <c r="BF108" s="159">
        <f t="shared" ref="BF108" si="436">SUM(BF106:BF107)</f>
        <v>0</v>
      </c>
      <c r="BG108" s="159">
        <f t="shared" ref="BG108:BS108" si="437">SUM(BG106:BG107)</f>
        <v>0</v>
      </c>
      <c r="BH108" s="159">
        <f t="shared" si="437"/>
        <v>0</v>
      </c>
      <c r="BI108" s="159">
        <f t="shared" si="437"/>
        <v>0</v>
      </c>
      <c r="BJ108" s="159">
        <f t="shared" si="437"/>
        <v>0</v>
      </c>
      <c r="BK108" s="159">
        <f t="shared" si="437"/>
        <v>0</v>
      </c>
      <c r="BL108" s="159">
        <f t="shared" si="437"/>
        <v>0</v>
      </c>
      <c r="BM108" s="159">
        <f t="shared" si="437"/>
        <v>0</v>
      </c>
      <c r="BN108" s="159">
        <f t="shared" si="437"/>
        <v>0</v>
      </c>
      <c r="BO108" s="159">
        <f t="shared" si="437"/>
        <v>0</v>
      </c>
      <c r="BP108" s="159">
        <f t="shared" si="437"/>
        <v>0</v>
      </c>
      <c r="BQ108" s="159">
        <f t="shared" si="437"/>
        <v>0</v>
      </c>
      <c r="BR108" s="159">
        <f t="shared" si="437"/>
        <v>0</v>
      </c>
      <c r="BS108" s="159">
        <f t="shared" si="437"/>
        <v>0</v>
      </c>
      <c r="BT108" s="159">
        <f t="shared" ref="BT108:CE108" si="438">SUM(BT106:BT107)</f>
        <v>0</v>
      </c>
      <c r="BU108" s="159">
        <f t="shared" si="438"/>
        <v>0</v>
      </c>
      <c r="BV108" s="159">
        <f t="shared" si="438"/>
        <v>0</v>
      </c>
      <c r="BW108" s="159">
        <f t="shared" si="438"/>
        <v>0</v>
      </c>
      <c r="BX108" s="159">
        <f t="shared" si="438"/>
        <v>0</v>
      </c>
      <c r="BY108" s="159">
        <f t="shared" si="438"/>
        <v>0</v>
      </c>
      <c r="BZ108" s="159">
        <f t="shared" si="438"/>
        <v>0</v>
      </c>
      <c r="CA108" s="159">
        <f t="shared" si="438"/>
        <v>0</v>
      </c>
      <c r="CB108" s="159">
        <f t="shared" si="438"/>
        <v>0</v>
      </c>
      <c r="CC108" s="159">
        <f t="shared" si="438"/>
        <v>0</v>
      </c>
      <c r="CD108" s="159">
        <f t="shared" si="438"/>
        <v>0</v>
      </c>
      <c r="CE108" s="159">
        <f t="shared" si="438"/>
        <v>0</v>
      </c>
    </row>
    <row r="109" spans="1:83">
      <c r="A109" s="41">
        <f>ROW()</f>
        <v>109</v>
      </c>
      <c r="J109" s="155"/>
      <c r="K109" s="155"/>
      <c r="L109" s="155"/>
      <c r="M109" s="155"/>
      <c r="N109" s="155"/>
      <c r="O109" s="155"/>
      <c r="P109" s="155"/>
      <c r="Q109" s="155"/>
      <c r="R109" s="155"/>
      <c r="S109" s="155"/>
      <c r="T109" s="155"/>
      <c r="U109" s="155"/>
      <c r="V109" s="155"/>
      <c r="W109" s="155"/>
      <c r="X109" s="155"/>
      <c r="Y109" s="155"/>
      <c r="Z109" s="155"/>
      <c r="AA109" s="155"/>
      <c r="AB109" s="155"/>
      <c r="AC109" s="155"/>
      <c r="AD109" s="155"/>
      <c r="AE109" s="155"/>
      <c r="AF109" s="155"/>
      <c r="AG109" s="155"/>
      <c r="AH109" s="155"/>
      <c r="AI109" s="155"/>
      <c r="AJ109" s="155"/>
      <c r="AK109" s="155"/>
      <c r="AL109" s="155"/>
      <c r="AM109" s="155"/>
      <c r="AN109" s="155"/>
      <c r="AO109" s="155"/>
      <c r="AP109" s="155"/>
      <c r="AQ109" s="155"/>
      <c r="AR109" s="155"/>
      <c r="AS109" s="155"/>
      <c r="AT109" s="155"/>
      <c r="AU109" s="155"/>
      <c r="AV109" s="155"/>
      <c r="AW109" s="155"/>
      <c r="AX109" s="155"/>
      <c r="AY109" s="155"/>
      <c r="AZ109" s="155"/>
      <c r="BA109" s="155"/>
      <c r="BB109" s="155"/>
      <c r="BC109" s="155"/>
      <c r="BD109" s="155"/>
      <c r="BE109" s="155"/>
      <c r="BF109" s="155"/>
      <c r="BG109" s="155"/>
      <c r="BH109" s="155"/>
      <c r="BI109" s="155"/>
      <c r="BJ109" s="155"/>
      <c r="BK109" s="155"/>
      <c r="BL109" s="155"/>
      <c r="BM109" s="155"/>
      <c r="BN109" s="155"/>
      <c r="BO109" s="155"/>
      <c r="BP109" s="155"/>
      <c r="BQ109" s="155"/>
      <c r="BR109" s="155"/>
      <c r="BS109" s="155"/>
      <c r="BT109" s="155"/>
      <c r="BU109" s="155"/>
      <c r="BV109" s="155"/>
      <c r="BW109" s="155"/>
      <c r="BX109" s="155"/>
      <c r="BY109" s="155"/>
      <c r="BZ109" s="155"/>
      <c r="CA109" s="155"/>
      <c r="CB109" s="155"/>
      <c r="CC109" s="155"/>
      <c r="CD109" s="155"/>
      <c r="CE109" s="155"/>
    </row>
    <row r="110" spans="1:83">
      <c r="A110" s="41">
        <f>ROW()</f>
        <v>110</v>
      </c>
      <c r="J110" s="155"/>
      <c r="K110" s="155"/>
      <c r="L110" s="155"/>
      <c r="M110" s="155"/>
      <c r="N110" s="155"/>
      <c r="O110" s="155"/>
      <c r="P110" s="155"/>
      <c r="Q110" s="155"/>
      <c r="R110" s="155"/>
      <c r="S110" s="155"/>
      <c r="T110" s="155"/>
      <c r="U110" s="155"/>
      <c r="V110" s="155"/>
      <c r="W110" s="155"/>
      <c r="X110" s="155"/>
      <c r="Y110" s="155"/>
      <c r="Z110" s="155"/>
      <c r="AA110" s="155"/>
      <c r="AB110" s="155"/>
      <c r="AC110" s="155"/>
      <c r="AD110" s="155"/>
      <c r="AE110" s="155"/>
      <c r="AF110" s="155"/>
      <c r="AG110" s="155"/>
      <c r="AH110" s="155"/>
      <c r="AI110" s="155"/>
      <c r="AJ110" s="155"/>
      <c r="AK110" s="155"/>
      <c r="AL110" s="155"/>
      <c r="AM110" s="155"/>
      <c r="AN110" s="155"/>
      <c r="AO110" s="155"/>
      <c r="AP110" s="155"/>
      <c r="AQ110" s="155"/>
      <c r="AR110" s="155"/>
      <c r="AS110" s="155"/>
      <c r="AT110" s="155"/>
      <c r="AU110" s="155"/>
      <c r="AV110" s="155"/>
      <c r="AW110" s="155"/>
      <c r="AX110" s="155"/>
      <c r="AY110" s="155"/>
      <c r="AZ110" s="155"/>
      <c r="BA110" s="155"/>
      <c r="BB110" s="155"/>
      <c r="BC110" s="155"/>
      <c r="BD110" s="155"/>
      <c r="BE110" s="155"/>
      <c r="BF110" s="155"/>
      <c r="BG110" s="155"/>
      <c r="BH110" s="155"/>
      <c r="BI110" s="155"/>
      <c r="BJ110" s="155"/>
      <c r="BK110" s="155"/>
      <c r="BL110" s="155"/>
      <c r="BM110" s="155"/>
      <c r="BN110" s="155"/>
      <c r="BO110" s="155"/>
      <c r="BP110" s="155"/>
      <c r="BQ110" s="155"/>
      <c r="BR110" s="155"/>
      <c r="BS110" s="155"/>
      <c r="BT110" s="155"/>
      <c r="BU110" s="155"/>
      <c r="BV110" s="155"/>
      <c r="BW110" s="155"/>
      <c r="BX110" s="155"/>
      <c r="BY110" s="155"/>
      <c r="BZ110" s="155"/>
      <c r="CA110" s="155"/>
      <c r="CB110" s="155"/>
      <c r="CC110" s="155"/>
      <c r="CD110" s="155"/>
      <c r="CE110" s="155"/>
    </row>
    <row r="111" spans="1:83" outlineLevel="1">
      <c r="A111" s="41">
        <f>ROW()</f>
        <v>111</v>
      </c>
      <c r="C111" s="41" t="s">
        <v>302</v>
      </c>
      <c r="J111" s="155"/>
      <c r="K111" s="155"/>
      <c r="L111" s="155"/>
      <c r="M111" s="155"/>
      <c r="N111" s="155"/>
      <c r="O111" s="155"/>
      <c r="P111" s="155"/>
      <c r="Q111" s="155"/>
      <c r="R111" s="155"/>
      <c r="S111" s="155"/>
      <c r="T111" s="155"/>
      <c r="U111" s="155"/>
      <c r="V111" s="155"/>
      <c r="W111" s="155"/>
      <c r="X111" s="155"/>
      <c r="Y111" s="155"/>
      <c r="Z111" s="155"/>
      <c r="AA111" s="155"/>
      <c r="AB111" s="155"/>
      <c r="AC111" s="155"/>
      <c r="AD111" s="155"/>
      <c r="AE111" s="155"/>
      <c r="AF111" s="155"/>
      <c r="AG111" s="155"/>
      <c r="AH111" s="155"/>
      <c r="AI111" s="155"/>
      <c r="AJ111" s="155"/>
      <c r="AK111" s="155"/>
      <c r="AL111" s="155"/>
      <c r="AM111" s="155"/>
      <c r="AN111" s="155"/>
      <c r="AO111" s="155"/>
      <c r="AP111" s="155"/>
      <c r="AQ111" s="155"/>
      <c r="AR111" s="155"/>
      <c r="AS111" s="155"/>
      <c r="AT111" s="155"/>
      <c r="AU111" s="155"/>
      <c r="AV111" s="155"/>
      <c r="AW111" s="155"/>
      <c r="AX111" s="155"/>
      <c r="AY111" s="155"/>
      <c r="AZ111" s="155"/>
      <c r="BA111" s="155"/>
      <c r="BB111" s="155"/>
      <c r="BC111" s="155"/>
      <c r="BD111" s="155"/>
      <c r="BE111" s="155"/>
      <c r="BF111" s="155"/>
      <c r="BG111" s="155"/>
      <c r="BH111" s="155"/>
      <c r="BI111" s="155"/>
      <c r="BJ111" s="155"/>
      <c r="BK111" s="155"/>
      <c r="BL111" s="155"/>
      <c r="BM111" s="155"/>
      <c r="BN111" s="155"/>
      <c r="BO111" s="155"/>
      <c r="BP111" s="155"/>
      <c r="BQ111" s="155"/>
      <c r="BR111" s="155"/>
      <c r="BS111" s="155"/>
      <c r="BT111" s="155"/>
      <c r="BU111" s="155"/>
      <c r="BV111" s="155"/>
      <c r="BW111" s="155"/>
      <c r="BX111" s="155"/>
      <c r="BY111" s="155"/>
      <c r="BZ111" s="155"/>
      <c r="CA111" s="155"/>
      <c r="CB111" s="155"/>
      <c r="CC111" s="155"/>
      <c r="CD111" s="155"/>
      <c r="CE111" s="155"/>
    </row>
    <row r="112" spans="1:83" outlineLevel="1">
      <c r="A112" s="41">
        <f>ROW()</f>
        <v>112</v>
      </c>
      <c r="J112" s="155"/>
      <c r="K112" s="155"/>
      <c r="L112" s="155"/>
      <c r="M112" s="155"/>
      <c r="N112" s="155"/>
      <c r="O112" s="155"/>
      <c r="P112" s="155"/>
      <c r="Q112" s="155"/>
      <c r="R112" s="155"/>
      <c r="S112" s="155"/>
      <c r="T112" s="155"/>
      <c r="U112" s="155"/>
      <c r="V112" s="155"/>
      <c r="W112" s="155"/>
      <c r="X112" s="155"/>
      <c r="Y112" s="155"/>
      <c r="Z112" s="155"/>
      <c r="AA112" s="155"/>
      <c r="AB112" s="155"/>
      <c r="AC112" s="155"/>
      <c r="AD112" s="155"/>
      <c r="AE112" s="155"/>
      <c r="AF112" s="155"/>
      <c r="AG112" s="155"/>
      <c r="AH112" s="155"/>
      <c r="AI112" s="155"/>
      <c r="AJ112" s="155"/>
      <c r="AK112" s="155"/>
      <c r="AL112" s="155"/>
      <c r="AM112" s="155"/>
      <c r="AN112" s="155"/>
      <c r="AO112" s="155"/>
      <c r="AP112" s="155"/>
      <c r="AQ112" s="155"/>
      <c r="AR112" s="155"/>
      <c r="AS112" s="155"/>
      <c r="AT112" s="155"/>
      <c r="AU112" s="155"/>
      <c r="AV112" s="155"/>
      <c r="AW112" s="155"/>
      <c r="AX112" s="155"/>
      <c r="AY112" s="155"/>
      <c r="AZ112" s="155"/>
      <c r="BA112" s="155"/>
      <c r="BB112" s="155"/>
      <c r="BC112" s="155"/>
      <c r="BD112" s="155"/>
      <c r="BE112" s="155"/>
      <c r="BF112" s="155"/>
      <c r="BG112" s="155"/>
      <c r="BH112" s="155"/>
      <c r="BI112" s="155"/>
      <c r="BJ112" s="155"/>
      <c r="BK112" s="155"/>
      <c r="BL112" s="155"/>
      <c r="BM112" s="155"/>
      <c r="BN112" s="155"/>
      <c r="BO112" s="155"/>
      <c r="BP112" s="155"/>
      <c r="BQ112" s="155"/>
      <c r="BR112" s="155"/>
      <c r="BS112" s="155"/>
      <c r="BT112" s="155"/>
      <c r="BU112" s="155"/>
      <c r="BV112" s="155"/>
      <c r="BW112" s="155"/>
      <c r="BX112" s="155"/>
      <c r="BY112" s="155"/>
      <c r="BZ112" s="155"/>
      <c r="CA112" s="155"/>
      <c r="CB112" s="155"/>
      <c r="CC112" s="155"/>
      <c r="CD112" s="155"/>
      <c r="CE112" s="155"/>
    </row>
    <row r="113" spans="1:83" outlineLevel="1">
      <c r="A113" s="41">
        <f>ROW()</f>
        <v>113</v>
      </c>
      <c r="C113" s="41">
        <v>1</v>
      </c>
      <c r="D113" s="282">
        <f>'A&amp;R'!$O$49</f>
        <v>45000</v>
      </c>
      <c r="E113" s="155">
        <f>D113/2</f>
        <v>22500</v>
      </c>
      <c r="J113" s="155"/>
      <c r="K113" s="155"/>
      <c r="L113" s="155"/>
      <c r="M113" s="155"/>
      <c r="N113" s="155"/>
      <c r="O113" s="155"/>
      <c r="P113" s="155"/>
      <c r="Q113" s="155"/>
      <c r="R113" s="155"/>
      <c r="S113" s="155"/>
      <c r="T113" s="155"/>
      <c r="U113" s="155"/>
      <c r="V113" s="155"/>
      <c r="W113" s="155"/>
      <c r="X113" s="155"/>
      <c r="Y113" s="155"/>
      <c r="Z113" s="155"/>
      <c r="AA113" s="155"/>
      <c r="AB113" s="155"/>
      <c r="AC113" s="155"/>
      <c r="AD113" s="155"/>
      <c r="AE113" s="155"/>
      <c r="AF113" s="155"/>
      <c r="AG113" s="155"/>
      <c r="AH113" s="155"/>
      <c r="AI113" s="155"/>
      <c r="AJ113" s="155"/>
      <c r="AK113" s="155"/>
      <c r="AL113" s="155"/>
      <c r="AM113" s="155"/>
      <c r="AN113" s="155"/>
      <c r="AO113" s="155"/>
      <c r="AP113" s="155"/>
      <c r="AQ113" s="155"/>
      <c r="AR113" s="155"/>
      <c r="AS113" s="155"/>
      <c r="AT113" s="155"/>
      <c r="AU113" s="155"/>
      <c r="AV113" s="155"/>
      <c r="AW113" s="155"/>
      <c r="AX113" s="155"/>
      <c r="AY113" s="155"/>
      <c r="AZ113" s="155"/>
      <c r="BA113" s="155"/>
      <c r="BB113" s="155"/>
      <c r="BC113" s="155"/>
      <c r="BD113" s="155"/>
      <c r="BE113" s="155"/>
      <c r="BF113" s="155"/>
      <c r="BG113" s="155"/>
      <c r="BH113" s="155"/>
      <c r="BI113" s="155"/>
      <c r="BJ113" s="155"/>
      <c r="BK113" s="155"/>
      <c r="BL113" s="155"/>
      <c r="BM113" s="155"/>
      <c r="BN113" s="155"/>
      <c r="BO113" s="155"/>
      <c r="BP113" s="155"/>
      <c r="BQ113" s="155"/>
      <c r="BR113" s="155"/>
      <c r="BS113" s="155"/>
      <c r="BT113" s="155"/>
      <c r="BU113" s="155"/>
      <c r="BV113" s="155"/>
      <c r="BW113" s="155"/>
      <c r="BX113" s="155"/>
      <c r="BY113" s="155"/>
      <c r="BZ113" s="155"/>
      <c r="CA113" s="155"/>
      <c r="CB113" s="155"/>
      <c r="CC113" s="155"/>
      <c r="CD113" s="155"/>
      <c r="CE113" s="155"/>
    </row>
    <row r="114" spans="1:83" outlineLevel="1">
      <c r="A114" s="41">
        <f>ROW()</f>
        <v>114</v>
      </c>
      <c r="C114" s="41">
        <f>C113+1</f>
        <v>2</v>
      </c>
      <c r="D114" s="155">
        <f>D113+1000</f>
        <v>46000</v>
      </c>
      <c r="E114" s="155">
        <f t="shared" ref="E114:E118" si="439">D114/2</f>
        <v>23000</v>
      </c>
      <c r="J114" s="155"/>
      <c r="K114" s="155"/>
      <c r="L114" s="155"/>
      <c r="M114" s="155"/>
      <c r="N114" s="155"/>
      <c r="O114" s="155"/>
      <c r="P114" s="155"/>
      <c r="Q114" s="155"/>
      <c r="R114" s="155"/>
      <c r="S114" s="155"/>
      <c r="T114" s="155"/>
      <c r="U114" s="155"/>
      <c r="V114" s="155"/>
      <c r="W114" s="155"/>
      <c r="X114" s="155"/>
      <c r="Y114" s="155"/>
      <c r="Z114" s="155"/>
      <c r="AA114" s="155"/>
      <c r="AB114" s="155"/>
      <c r="AC114" s="155"/>
      <c r="AD114" s="155"/>
      <c r="AE114" s="155"/>
      <c r="AF114" s="155"/>
      <c r="AG114" s="155"/>
      <c r="AH114" s="155"/>
      <c r="AI114" s="155"/>
      <c r="AJ114" s="155"/>
      <c r="AK114" s="155"/>
      <c r="AL114" s="155"/>
      <c r="AM114" s="155"/>
      <c r="AN114" s="155"/>
      <c r="AO114" s="155"/>
      <c r="AP114" s="155"/>
      <c r="AQ114" s="155"/>
      <c r="AR114" s="155"/>
      <c r="AS114" s="155"/>
      <c r="AT114" s="155"/>
      <c r="AU114" s="155"/>
      <c r="AV114" s="155"/>
      <c r="AW114" s="155"/>
      <c r="AX114" s="155"/>
      <c r="AY114" s="155"/>
      <c r="AZ114" s="155"/>
      <c r="BA114" s="155"/>
      <c r="BB114" s="155"/>
      <c r="BC114" s="155"/>
      <c r="BD114" s="155"/>
      <c r="BE114" s="155"/>
      <c r="BF114" s="155"/>
      <c r="BG114" s="155"/>
      <c r="BH114" s="155"/>
      <c r="BI114" s="155"/>
      <c r="BJ114" s="155"/>
      <c r="BK114" s="155"/>
      <c r="BL114" s="155"/>
      <c r="BM114" s="155"/>
      <c r="BN114" s="155"/>
      <c r="BO114" s="155"/>
      <c r="BP114" s="155"/>
      <c r="BQ114" s="155"/>
      <c r="BR114" s="155"/>
      <c r="BS114" s="155"/>
      <c r="BT114" s="155"/>
      <c r="BU114" s="155"/>
      <c r="BV114" s="155"/>
      <c r="BW114" s="155"/>
      <c r="BX114" s="155"/>
      <c r="BY114" s="155"/>
      <c r="BZ114" s="155"/>
      <c r="CA114" s="155"/>
      <c r="CB114" s="155"/>
      <c r="CC114" s="155"/>
      <c r="CD114" s="155"/>
      <c r="CE114" s="155"/>
    </row>
    <row r="115" spans="1:83" outlineLevel="1">
      <c r="A115" s="41">
        <f>ROW()</f>
        <v>115</v>
      </c>
      <c r="C115" s="41">
        <f t="shared" ref="C115:C118" si="440">C114+1</f>
        <v>3</v>
      </c>
      <c r="D115" s="155">
        <f>D114+1000</f>
        <v>47000</v>
      </c>
      <c r="E115" s="155">
        <f t="shared" si="439"/>
        <v>23500</v>
      </c>
      <c r="J115" s="155"/>
      <c r="K115" s="155"/>
      <c r="L115" s="155"/>
      <c r="M115" s="155"/>
      <c r="N115" s="155"/>
      <c r="O115" s="155"/>
      <c r="P115" s="155"/>
      <c r="Q115" s="155"/>
      <c r="R115" s="155"/>
      <c r="S115" s="155"/>
      <c r="T115" s="155"/>
      <c r="U115" s="155"/>
      <c r="V115" s="155"/>
      <c r="W115" s="155"/>
      <c r="X115" s="155"/>
      <c r="Y115" s="155"/>
      <c r="Z115" s="155"/>
      <c r="AA115" s="155"/>
      <c r="AB115" s="155"/>
      <c r="AC115" s="155"/>
      <c r="AD115" s="155"/>
      <c r="AE115" s="155"/>
      <c r="AF115" s="155"/>
      <c r="AG115" s="155"/>
      <c r="AH115" s="155"/>
      <c r="AI115" s="155"/>
      <c r="AJ115" s="155"/>
      <c r="AK115" s="155"/>
      <c r="AL115" s="155"/>
      <c r="AM115" s="155"/>
      <c r="AN115" s="155"/>
      <c r="AO115" s="155"/>
      <c r="AP115" s="155"/>
      <c r="AQ115" s="155"/>
      <c r="AR115" s="155"/>
      <c r="AS115" s="155"/>
      <c r="AT115" s="155"/>
      <c r="AU115" s="155"/>
      <c r="AV115" s="155"/>
      <c r="AW115" s="155"/>
      <c r="AX115" s="155"/>
      <c r="AY115" s="155"/>
      <c r="AZ115" s="155"/>
      <c r="BA115" s="155"/>
      <c r="BB115" s="155"/>
      <c r="BC115" s="155"/>
      <c r="BD115" s="155"/>
      <c r="BE115" s="155"/>
      <c r="BF115" s="155"/>
      <c r="BG115" s="155"/>
      <c r="BH115" s="155"/>
      <c r="BI115" s="155"/>
      <c r="BJ115" s="155"/>
      <c r="BK115" s="155"/>
      <c r="BL115" s="155"/>
      <c r="BM115" s="155"/>
      <c r="BN115" s="155"/>
      <c r="BO115" s="155"/>
      <c r="BP115" s="155"/>
      <c r="BQ115" s="155"/>
      <c r="BR115" s="155"/>
      <c r="BS115" s="155"/>
      <c r="BT115" s="155"/>
      <c r="BU115" s="155"/>
      <c r="BV115" s="155"/>
      <c r="BW115" s="155"/>
      <c r="BX115" s="155"/>
      <c r="BY115" s="155"/>
      <c r="BZ115" s="155"/>
      <c r="CA115" s="155"/>
      <c r="CB115" s="155"/>
      <c r="CC115" s="155"/>
      <c r="CD115" s="155"/>
      <c r="CE115" s="155"/>
    </row>
    <row r="116" spans="1:83" outlineLevel="1">
      <c r="A116" s="41">
        <f>ROW()</f>
        <v>116</v>
      </c>
      <c r="C116" s="41">
        <f t="shared" si="440"/>
        <v>4</v>
      </c>
      <c r="D116" s="155">
        <f>D115</f>
        <v>47000</v>
      </c>
      <c r="E116" s="155">
        <f t="shared" si="439"/>
        <v>23500</v>
      </c>
      <c r="J116" s="155"/>
      <c r="K116" s="155"/>
      <c r="L116" s="155"/>
      <c r="M116" s="155"/>
      <c r="N116" s="155"/>
      <c r="O116" s="155"/>
      <c r="P116" s="155"/>
      <c r="Q116" s="155"/>
      <c r="R116" s="155"/>
      <c r="S116" s="155"/>
      <c r="T116" s="155"/>
      <c r="U116" s="155"/>
      <c r="V116" s="155"/>
      <c r="W116" s="155"/>
      <c r="X116" s="155"/>
      <c r="Y116" s="155"/>
      <c r="Z116" s="155"/>
      <c r="AA116" s="155"/>
      <c r="AB116" s="155"/>
      <c r="AC116" s="155"/>
      <c r="AD116" s="155"/>
      <c r="AE116" s="155"/>
      <c r="AF116" s="155"/>
      <c r="AG116" s="155"/>
      <c r="AH116" s="155"/>
      <c r="AI116" s="155"/>
      <c r="AJ116" s="155"/>
      <c r="AK116" s="155"/>
      <c r="AL116" s="155"/>
      <c r="AM116" s="155"/>
      <c r="AN116" s="155"/>
      <c r="AO116" s="155"/>
      <c r="AP116" s="155"/>
      <c r="AQ116" s="155"/>
      <c r="AR116" s="155"/>
      <c r="AS116" s="155"/>
      <c r="AT116" s="155"/>
      <c r="AU116" s="155"/>
      <c r="AV116" s="155"/>
      <c r="AW116" s="155"/>
      <c r="AX116" s="155"/>
      <c r="AY116" s="155"/>
      <c r="AZ116" s="155"/>
      <c r="BA116" s="155"/>
      <c r="BB116" s="155"/>
      <c r="BC116" s="155"/>
      <c r="BD116" s="155"/>
      <c r="BE116" s="155"/>
      <c r="BF116" s="155"/>
      <c r="BG116" s="155"/>
      <c r="BH116" s="155"/>
      <c r="BI116" s="155"/>
      <c r="BJ116" s="155"/>
      <c r="BK116" s="155"/>
      <c r="BL116" s="155"/>
      <c r="BM116" s="155"/>
      <c r="BN116" s="155"/>
      <c r="BO116" s="155"/>
      <c r="BP116" s="155"/>
      <c r="BQ116" s="155"/>
      <c r="BR116" s="155"/>
      <c r="BS116" s="155"/>
      <c r="BT116" s="155"/>
      <c r="BU116" s="155"/>
      <c r="BV116" s="155"/>
      <c r="BW116" s="155"/>
      <c r="BX116" s="155"/>
      <c r="BY116" s="155"/>
      <c r="BZ116" s="155"/>
      <c r="CA116" s="155"/>
      <c r="CB116" s="155"/>
      <c r="CC116" s="155"/>
      <c r="CD116" s="155"/>
      <c r="CE116" s="155"/>
    </row>
    <row r="117" spans="1:83" outlineLevel="1">
      <c r="A117" s="41">
        <f>ROW()</f>
        <v>117</v>
      </c>
      <c r="C117" s="41">
        <f t="shared" si="440"/>
        <v>5</v>
      </c>
      <c r="D117" s="155">
        <f>D116+1000</f>
        <v>48000</v>
      </c>
      <c r="E117" s="155">
        <f t="shared" si="439"/>
        <v>24000</v>
      </c>
      <c r="J117" s="155"/>
      <c r="K117" s="155"/>
      <c r="L117" s="155"/>
      <c r="M117" s="155"/>
      <c r="N117" s="155"/>
      <c r="O117" s="155"/>
      <c r="P117" s="155"/>
      <c r="Q117" s="155"/>
      <c r="R117" s="155"/>
      <c r="S117" s="155"/>
      <c r="T117" s="155"/>
      <c r="U117" s="155"/>
      <c r="V117" s="155"/>
      <c r="W117" s="155"/>
      <c r="X117" s="155"/>
      <c r="Y117" s="155"/>
      <c r="Z117" s="155"/>
      <c r="AA117" s="155"/>
      <c r="AB117" s="155"/>
      <c r="AC117" s="155"/>
      <c r="AD117" s="155"/>
      <c r="AE117" s="155"/>
      <c r="AF117" s="155"/>
      <c r="AG117" s="155"/>
      <c r="AH117" s="155"/>
      <c r="AI117" s="155"/>
      <c r="AJ117" s="155"/>
      <c r="AK117" s="155"/>
      <c r="AL117" s="155"/>
      <c r="AM117" s="155"/>
      <c r="AN117" s="155"/>
      <c r="AO117" s="155"/>
      <c r="AP117" s="155"/>
      <c r="AQ117" s="155"/>
      <c r="AR117" s="155"/>
      <c r="AS117" s="155"/>
      <c r="AT117" s="155"/>
      <c r="AU117" s="155"/>
      <c r="AV117" s="155"/>
      <c r="AW117" s="155"/>
      <c r="AX117" s="155"/>
      <c r="AY117" s="155"/>
      <c r="AZ117" s="155"/>
      <c r="BA117" s="155"/>
      <c r="BB117" s="155"/>
      <c r="BC117" s="155"/>
      <c r="BD117" s="155"/>
      <c r="BE117" s="155"/>
      <c r="BF117" s="155"/>
      <c r="BG117" s="155"/>
      <c r="BH117" s="155"/>
      <c r="BI117" s="155"/>
      <c r="BJ117" s="155"/>
      <c r="BK117" s="155"/>
      <c r="BL117" s="155"/>
      <c r="BM117" s="155"/>
      <c r="BN117" s="155"/>
      <c r="BO117" s="155"/>
      <c r="BP117" s="155"/>
      <c r="BQ117" s="155"/>
      <c r="BR117" s="155"/>
      <c r="BS117" s="155"/>
      <c r="BT117" s="155"/>
      <c r="BU117" s="155"/>
      <c r="BV117" s="155"/>
      <c r="BW117" s="155"/>
      <c r="BX117" s="155"/>
      <c r="BY117" s="155"/>
      <c r="BZ117" s="155"/>
      <c r="CA117" s="155"/>
      <c r="CB117" s="155"/>
      <c r="CC117" s="155"/>
      <c r="CD117" s="155"/>
      <c r="CE117" s="155"/>
    </row>
    <row r="118" spans="1:83" outlineLevel="1">
      <c r="A118" s="41">
        <f>ROW()</f>
        <v>118</v>
      </c>
      <c r="C118" s="41">
        <f t="shared" si="440"/>
        <v>6</v>
      </c>
      <c r="D118" s="155">
        <f>D117</f>
        <v>48000</v>
      </c>
      <c r="E118" s="155">
        <f t="shared" si="439"/>
        <v>24000</v>
      </c>
      <c r="J118" s="155"/>
      <c r="K118" s="155"/>
      <c r="L118" s="155"/>
      <c r="M118" s="155"/>
      <c r="N118" s="155"/>
      <c r="O118" s="155"/>
      <c r="P118" s="155"/>
      <c r="Q118" s="155"/>
      <c r="R118" s="155"/>
      <c r="S118" s="155"/>
      <c r="T118" s="155"/>
      <c r="U118" s="155"/>
      <c r="V118" s="155"/>
      <c r="W118" s="155"/>
      <c r="X118" s="155"/>
      <c r="Y118" s="155"/>
      <c r="Z118" s="155"/>
      <c r="AA118" s="155"/>
      <c r="AB118" s="155"/>
      <c r="AC118" s="155"/>
      <c r="AD118" s="155"/>
      <c r="AE118" s="155"/>
      <c r="AF118" s="155"/>
      <c r="AG118" s="155"/>
      <c r="AH118" s="155"/>
      <c r="AI118" s="155"/>
      <c r="AJ118" s="155"/>
      <c r="AK118" s="155"/>
      <c r="AL118" s="155"/>
      <c r="AM118" s="155"/>
      <c r="AN118" s="155"/>
      <c r="AO118" s="155"/>
      <c r="AP118" s="155"/>
      <c r="AQ118" s="155"/>
      <c r="AR118" s="155"/>
      <c r="AS118" s="155"/>
      <c r="AT118" s="155"/>
      <c r="AU118" s="155"/>
      <c r="AV118" s="155"/>
      <c r="AW118" s="155"/>
      <c r="AX118" s="155"/>
      <c r="AY118" s="155"/>
      <c r="AZ118" s="155"/>
      <c r="BA118" s="155"/>
      <c r="BB118" s="155"/>
      <c r="BC118" s="155"/>
      <c r="BD118" s="155"/>
      <c r="BE118" s="155"/>
      <c r="BF118" s="155"/>
      <c r="BG118" s="155"/>
      <c r="BH118" s="155"/>
      <c r="BI118" s="155"/>
      <c r="BJ118" s="155"/>
      <c r="BK118" s="155"/>
      <c r="BL118" s="155"/>
      <c r="BM118" s="155"/>
      <c r="BN118" s="155"/>
      <c r="BO118" s="155"/>
      <c r="BP118" s="155"/>
      <c r="BQ118" s="155"/>
      <c r="BR118" s="155"/>
      <c r="BS118" s="155"/>
      <c r="BT118" s="155"/>
      <c r="BU118" s="155"/>
      <c r="BV118" s="155"/>
      <c r="BW118" s="155"/>
      <c r="BX118" s="155"/>
      <c r="BY118" s="155"/>
      <c r="BZ118" s="155"/>
      <c r="CA118" s="155"/>
      <c r="CB118" s="155"/>
      <c r="CC118" s="155"/>
      <c r="CD118" s="155"/>
      <c r="CE118" s="155"/>
    </row>
    <row r="119" spans="1:83" outlineLevel="1">
      <c r="A119" s="41">
        <f>ROW()</f>
        <v>119</v>
      </c>
      <c r="J119" s="155"/>
      <c r="K119" s="155"/>
      <c r="L119" s="155"/>
      <c r="M119" s="155"/>
      <c r="N119" s="155"/>
      <c r="O119" s="155"/>
      <c r="P119" s="155"/>
      <c r="Q119" s="155"/>
      <c r="R119" s="155"/>
      <c r="S119" s="155"/>
      <c r="T119" s="155"/>
      <c r="U119" s="155"/>
      <c r="V119" s="155"/>
      <c r="W119" s="155"/>
      <c r="X119" s="155"/>
      <c r="Y119" s="155"/>
      <c r="Z119" s="155"/>
      <c r="AA119" s="155"/>
      <c r="AB119" s="155"/>
      <c r="AC119" s="155"/>
      <c r="AD119" s="155"/>
      <c r="AE119" s="155"/>
      <c r="AF119" s="155"/>
      <c r="AG119" s="155"/>
      <c r="AH119" s="155"/>
      <c r="AI119" s="155"/>
      <c r="AJ119" s="155"/>
      <c r="AK119" s="155"/>
      <c r="AL119" s="155"/>
      <c r="AM119" s="155"/>
      <c r="AN119" s="155"/>
      <c r="AO119" s="155"/>
      <c r="AP119" s="155"/>
      <c r="AQ119" s="155"/>
      <c r="AR119" s="155"/>
      <c r="AS119" s="155"/>
      <c r="AT119" s="155"/>
      <c r="AU119" s="155"/>
      <c r="AV119" s="155"/>
      <c r="AW119" s="155"/>
      <c r="AX119" s="155"/>
      <c r="AY119" s="155"/>
      <c r="AZ119" s="155"/>
      <c r="BA119" s="155"/>
      <c r="BB119" s="155"/>
      <c r="BC119" s="155"/>
      <c r="BD119" s="155"/>
      <c r="BE119" s="155"/>
      <c r="BF119" s="155"/>
      <c r="BG119" s="155"/>
      <c r="BH119" s="155"/>
      <c r="BI119" s="155"/>
      <c r="BJ119" s="155"/>
      <c r="BK119" s="155"/>
      <c r="BL119" s="155"/>
      <c r="BM119" s="155"/>
      <c r="BN119" s="155"/>
      <c r="BO119" s="155"/>
      <c r="BP119" s="155"/>
      <c r="BQ119" s="155"/>
      <c r="BR119" s="155"/>
      <c r="BS119" s="155"/>
      <c r="BT119" s="155"/>
      <c r="BU119" s="155"/>
      <c r="BV119" s="155"/>
      <c r="BW119" s="155"/>
      <c r="BX119" s="155"/>
      <c r="BY119" s="155"/>
      <c r="BZ119" s="155"/>
      <c r="CA119" s="155"/>
      <c r="CB119" s="155"/>
      <c r="CC119" s="155"/>
      <c r="CD119" s="155"/>
      <c r="CE119" s="155"/>
    </row>
    <row r="120" spans="1:83">
      <c r="A120" s="41">
        <f>ROW()</f>
        <v>120</v>
      </c>
      <c r="I120" s="44"/>
      <c r="J120" s="155"/>
      <c r="K120" s="155"/>
      <c r="L120" s="155"/>
      <c r="M120" s="155"/>
      <c r="N120" s="155"/>
      <c r="O120" s="155"/>
      <c r="P120" s="155"/>
      <c r="Q120" s="155"/>
      <c r="R120" s="155"/>
      <c r="S120" s="155"/>
      <c r="T120" s="155"/>
      <c r="U120" s="155"/>
      <c r="V120" s="155"/>
      <c r="W120" s="155"/>
      <c r="X120" s="155"/>
      <c r="Y120" s="155"/>
      <c r="Z120" s="155"/>
      <c r="AA120" s="155"/>
      <c r="AB120" s="155"/>
      <c r="AC120" s="155"/>
      <c r="AD120" s="155"/>
      <c r="AE120" s="155"/>
      <c r="AF120" s="155"/>
      <c r="AG120" s="155"/>
      <c r="AH120" s="155"/>
      <c r="AI120" s="155"/>
      <c r="AJ120" s="155"/>
      <c r="AK120" s="155"/>
      <c r="AL120" s="155"/>
      <c r="AM120" s="155"/>
      <c r="AN120" s="155"/>
      <c r="AO120" s="155"/>
      <c r="AP120" s="155"/>
      <c r="AQ120" s="155"/>
      <c r="AR120" s="155"/>
      <c r="AS120" s="155"/>
      <c r="AT120" s="155"/>
      <c r="AU120" s="155"/>
      <c r="AV120" s="155"/>
      <c r="AW120" s="155"/>
      <c r="AX120" s="155"/>
      <c r="AY120" s="155"/>
      <c r="AZ120" s="155"/>
      <c r="BA120" s="155"/>
      <c r="BB120" s="155"/>
      <c r="BC120" s="155"/>
      <c r="BD120" s="155"/>
      <c r="BE120" s="155"/>
      <c r="BF120" s="155"/>
      <c r="BG120" s="155"/>
      <c r="BH120" s="155"/>
      <c r="BI120" s="155"/>
      <c r="BJ120" s="155"/>
      <c r="BK120" s="155"/>
      <c r="BL120" s="155"/>
      <c r="BM120" s="155"/>
      <c r="BN120" s="155"/>
      <c r="BO120" s="155"/>
      <c r="BP120" s="155"/>
      <c r="BQ120" s="155"/>
      <c r="BR120" s="155"/>
      <c r="BS120" s="155"/>
      <c r="BT120" s="155"/>
      <c r="BU120" s="155"/>
      <c r="BV120" s="155"/>
      <c r="BW120" s="155"/>
      <c r="BX120" s="155"/>
      <c r="BY120" s="155"/>
      <c r="BZ120" s="155"/>
      <c r="CA120" s="155"/>
      <c r="CB120" s="155"/>
      <c r="CC120" s="155"/>
      <c r="CD120" s="155"/>
      <c r="CE120" s="155"/>
    </row>
    <row r="121" spans="1:83">
      <c r="A121" s="41">
        <f>ROW()</f>
        <v>121</v>
      </c>
      <c r="J121" s="155"/>
      <c r="K121" s="155"/>
      <c r="L121" s="155"/>
      <c r="M121" s="155"/>
      <c r="N121" s="155"/>
      <c r="O121" s="155"/>
      <c r="P121" s="155"/>
      <c r="Q121" s="155"/>
      <c r="R121" s="155"/>
      <c r="S121" s="155"/>
      <c r="T121" s="155"/>
      <c r="U121" s="155"/>
      <c r="V121" s="155"/>
      <c r="W121" s="155"/>
      <c r="X121" s="155"/>
      <c r="Y121" s="155"/>
      <c r="Z121" s="155"/>
      <c r="AA121" s="155"/>
      <c r="AB121" s="155"/>
      <c r="AC121" s="155"/>
      <c r="AD121" s="155"/>
      <c r="AE121" s="155"/>
      <c r="AF121" s="155"/>
      <c r="AG121" s="155"/>
      <c r="AH121" s="155"/>
      <c r="AI121" s="155"/>
      <c r="AJ121" s="155"/>
      <c r="AK121" s="155"/>
      <c r="AL121" s="155"/>
      <c r="AM121" s="155"/>
      <c r="AN121" s="155"/>
      <c r="AO121" s="155"/>
      <c r="AP121" s="155"/>
      <c r="AQ121" s="155"/>
      <c r="AR121" s="155"/>
      <c r="AS121" s="155"/>
      <c r="AT121" s="155"/>
      <c r="AU121" s="155"/>
      <c r="AV121" s="155"/>
      <c r="AW121" s="155"/>
      <c r="AX121" s="155"/>
      <c r="AY121" s="155"/>
      <c r="AZ121" s="155"/>
      <c r="BA121" s="155"/>
      <c r="BB121" s="155"/>
      <c r="BC121" s="155"/>
      <c r="BD121" s="155"/>
      <c r="BE121" s="155"/>
      <c r="BF121" s="155"/>
      <c r="BG121" s="155"/>
      <c r="BH121" s="155"/>
      <c r="BI121" s="155"/>
      <c r="BJ121" s="155"/>
      <c r="BK121" s="155"/>
      <c r="BL121" s="155"/>
      <c r="BM121" s="155"/>
      <c r="BN121" s="155"/>
      <c r="BO121" s="155"/>
      <c r="BP121" s="155"/>
      <c r="BQ121" s="155"/>
      <c r="BR121" s="155"/>
      <c r="BS121" s="155"/>
      <c r="BT121" s="155"/>
      <c r="BU121" s="155"/>
      <c r="BV121" s="155"/>
      <c r="BW121" s="155"/>
      <c r="BX121" s="155"/>
      <c r="BY121" s="155"/>
      <c r="BZ121" s="155"/>
      <c r="CA121" s="155"/>
      <c r="CB121" s="155"/>
      <c r="CC121" s="155"/>
      <c r="CD121" s="155"/>
      <c r="CE121" s="155"/>
    </row>
    <row r="122" spans="1:83">
      <c r="A122" s="41">
        <f>ROW()</f>
        <v>122</v>
      </c>
      <c r="C122" s="119" t="s">
        <v>94</v>
      </c>
      <c r="J122" s="155"/>
      <c r="K122" s="155"/>
      <c r="L122" s="155"/>
      <c r="M122" s="155"/>
      <c r="N122" s="155"/>
      <c r="O122" s="155"/>
      <c r="P122" s="155"/>
      <c r="Q122" s="155"/>
      <c r="R122" s="155"/>
      <c r="S122" s="155"/>
      <c r="T122" s="155"/>
      <c r="U122" s="155"/>
      <c r="V122" s="155"/>
      <c r="W122" s="155"/>
      <c r="X122" s="155"/>
      <c r="Y122" s="155"/>
      <c r="Z122" s="155"/>
      <c r="AA122" s="155"/>
      <c r="AB122" s="155"/>
      <c r="AC122" s="155"/>
      <c r="AD122" s="155"/>
      <c r="AE122" s="155"/>
      <c r="AF122" s="155"/>
      <c r="AG122" s="155"/>
      <c r="AH122" s="155"/>
      <c r="AI122" s="155"/>
      <c r="AJ122" s="155"/>
      <c r="AK122" s="155"/>
      <c r="AL122" s="155"/>
      <c r="AM122" s="155"/>
      <c r="AN122" s="155"/>
      <c r="AO122" s="155"/>
      <c r="AP122" s="155"/>
      <c r="AQ122" s="155"/>
      <c r="AR122" s="155"/>
      <c r="AS122" s="155"/>
      <c r="AT122" s="155"/>
      <c r="AU122" s="155"/>
      <c r="AV122" s="155"/>
      <c r="AW122" s="155"/>
      <c r="AX122" s="155"/>
      <c r="AY122" s="155"/>
      <c r="AZ122" s="155"/>
      <c r="BA122" s="155"/>
      <c r="BB122" s="155"/>
      <c r="BC122" s="155"/>
      <c r="BD122" s="155"/>
      <c r="BE122" s="155"/>
      <c r="BF122" s="155"/>
      <c r="BG122" s="155"/>
      <c r="BH122" s="155"/>
      <c r="BI122" s="155"/>
      <c r="BJ122" s="155"/>
      <c r="BK122" s="155"/>
      <c r="BL122" s="155"/>
      <c r="BM122" s="155"/>
      <c r="BN122" s="155"/>
      <c r="BO122" s="155"/>
      <c r="BP122" s="155"/>
      <c r="BQ122" s="155"/>
      <c r="BR122" s="155"/>
      <c r="BS122" s="155"/>
      <c r="BT122" s="155"/>
      <c r="BU122" s="155"/>
      <c r="BV122" s="155"/>
      <c r="BW122" s="155"/>
      <c r="BX122" s="155"/>
      <c r="BY122" s="155"/>
      <c r="BZ122" s="155"/>
      <c r="CA122" s="155"/>
      <c r="CB122" s="155"/>
      <c r="CC122" s="155"/>
      <c r="CD122" s="155"/>
      <c r="CE122" s="155"/>
    </row>
    <row r="123" spans="1:83">
      <c r="A123" s="41">
        <f>ROW()</f>
        <v>123</v>
      </c>
      <c r="C123" s="108" t="s">
        <v>52</v>
      </c>
      <c r="D123" s="108"/>
      <c r="E123" s="108"/>
      <c r="F123" s="108"/>
      <c r="G123" s="108"/>
      <c r="H123" s="108"/>
      <c r="I123" s="108"/>
      <c r="J123" s="151">
        <f t="shared" ref="J123:J144" si="441">SUM(K123:CE123)</f>
        <v>33789744.613873921</v>
      </c>
      <c r="K123" s="159">
        <f>SUM(K124:K131)</f>
        <v>0</v>
      </c>
      <c r="L123" s="159">
        <f t="shared" ref="L123:BG123" si="442">SUM(L124:L131)</f>
        <v>0</v>
      </c>
      <c r="M123" s="159">
        <f t="shared" si="442"/>
        <v>0</v>
      </c>
      <c r="N123" s="159">
        <f t="shared" si="442"/>
        <v>0</v>
      </c>
      <c r="O123" s="159">
        <f t="shared" si="442"/>
        <v>0</v>
      </c>
      <c r="P123" s="159">
        <f t="shared" si="442"/>
        <v>0</v>
      </c>
      <c r="Q123" s="159">
        <f t="shared" si="442"/>
        <v>3257828.8074092022</v>
      </c>
      <c r="R123" s="159">
        <f t="shared" si="442"/>
        <v>0</v>
      </c>
      <c r="S123" s="159">
        <f t="shared" si="442"/>
        <v>0</v>
      </c>
      <c r="T123" s="159">
        <f t="shared" si="442"/>
        <v>0</v>
      </c>
      <c r="U123" s="159">
        <f t="shared" si="442"/>
        <v>0</v>
      </c>
      <c r="V123" s="159">
        <f t="shared" si="442"/>
        <v>0</v>
      </c>
      <c r="W123" s="159">
        <f t="shared" si="442"/>
        <v>3257828.8074092022</v>
      </c>
      <c r="X123" s="159">
        <f t="shared" si="442"/>
        <v>0</v>
      </c>
      <c r="Y123" s="159">
        <f t="shared" si="442"/>
        <v>0</v>
      </c>
      <c r="Z123" s="159">
        <f t="shared" si="442"/>
        <v>0</v>
      </c>
      <c r="AA123" s="159">
        <f t="shared" si="442"/>
        <v>0</v>
      </c>
      <c r="AB123" s="159">
        <f t="shared" si="442"/>
        <v>0</v>
      </c>
      <c r="AC123" s="159">
        <f t="shared" si="442"/>
        <v>3317384.9002945079</v>
      </c>
      <c r="AD123" s="159">
        <f t="shared" si="442"/>
        <v>0</v>
      </c>
      <c r="AE123" s="159">
        <f t="shared" si="442"/>
        <v>0</v>
      </c>
      <c r="AF123" s="159">
        <f t="shared" si="442"/>
        <v>0</v>
      </c>
      <c r="AG123" s="159">
        <f t="shared" si="442"/>
        <v>0</v>
      </c>
      <c r="AH123" s="159">
        <f t="shared" si="442"/>
        <v>0</v>
      </c>
      <c r="AI123" s="159">
        <f t="shared" si="442"/>
        <v>3317384.9002945079</v>
      </c>
      <c r="AJ123" s="159">
        <f t="shared" si="442"/>
        <v>0</v>
      </c>
      <c r="AK123" s="159">
        <f t="shared" si="442"/>
        <v>0</v>
      </c>
      <c r="AL123" s="159">
        <f t="shared" si="442"/>
        <v>0</v>
      </c>
      <c r="AM123" s="159">
        <f t="shared" si="442"/>
        <v>0</v>
      </c>
      <c r="AN123" s="159">
        <f t="shared" si="442"/>
        <v>0</v>
      </c>
      <c r="AO123" s="159">
        <f t="shared" si="442"/>
        <v>3377851.4007561198</v>
      </c>
      <c r="AP123" s="159">
        <f t="shared" si="442"/>
        <v>0</v>
      </c>
      <c r="AQ123" s="159">
        <f t="shared" si="442"/>
        <v>0</v>
      </c>
      <c r="AR123" s="159">
        <f t="shared" si="442"/>
        <v>0</v>
      </c>
      <c r="AS123" s="159">
        <f t="shared" si="442"/>
        <v>0</v>
      </c>
      <c r="AT123" s="159">
        <f t="shared" si="442"/>
        <v>0</v>
      </c>
      <c r="AU123" s="159">
        <f t="shared" si="442"/>
        <v>3377851.4007561198</v>
      </c>
      <c r="AV123" s="159">
        <f t="shared" si="442"/>
        <v>0</v>
      </c>
      <c r="AW123" s="159">
        <f t="shared" si="442"/>
        <v>0</v>
      </c>
      <c r="AX123" s="159">
        <f t="shared" si="442"/>
        <v>0</v>
      </c>
      <c r="AY123" s="159">
        <f t="shared" si="442"/>
        <v>0</v>
      </c>
      <c r="AZ123" s="159">
        <f t="shared" si="442"/>
        <v>0</v>
      </c>
      <c r="BA123" s="159">
        <f t="shared" si="442"/>
        <v>3439739.6261478835</v>
      </c>
      <c r="BB123" s="159">
        <f t="shared" si="442"/>
        <v>0</v>
      </c>
      <c r="BC123" s="159">
        <f t="shared" si="442"/>
        <v>0</v>
      </c>
      <c r="BD123" s="159">
        <f t="shared" si="442"/>
        <v>0</v>
      </c>
      <c r="BE123" s="159">
        <f t="shared" si="442"/>
        <v>0</v>
      </c>
      <c r="BF123" s="159">
        <f t="shared" si="442"/>
        <v>0</v>
      </c>
      <c r="BG123" s="159">
        <f t="shared" si="442"/>
        <v>3439739.6261478835</v>
      </c>
      <c r="BH123" s="159">
        <f t="shared" ref="BH123:BS123" si="443">SUM(BH124:BH131)</f>
        <v>0</v>
      </c>
      <c r="BI123" s="159">
        <f t="shared" si="443"/>
        <v>0</v>
      </c>
      <c r="BJ123" s="159">
        <f t="shared" si="443"/>
        <v>0</v>
      </c>
      <c r="BK123" s="159">
        <f t="shared" si="443"/>
        <v>0</v>
      </c>
      <c r="BL123" s="159">
        <f t="shared" si="443"/>
        <v>0</v>
      </c>
      <c r="BM123" s="159">
        <f t="shared" si="443"/>
        <v>3502067.572329245</v>
      </c>
      <c r="BN123" s="159">
        <f t="shared" si="443"/>
        <v>0</v>
      </c>
      <c r="BO123" s="159">
        <f t="shared" si="443"/>
        <v>0</v>
      </c>
      <c r="BP123" s="159">
        <f t="shared" si="443"/>
        <v>0</v>
      </c>
      <c r="BQ123" s="159">
        <f t="shared" si="443"/>
        <v>0</v>
      </c>
      <c r="BR123" s="159">
        <f t="shared" si="443"/>
        <v>0</v>
      </c>
      <c r="BS123" s="159">
        <f t="shared" si="443"/>
        <v>3502067.572329245</v>
      </c>
      <c r="BT123" s="159">
        <f t="shared" ref="BT123:CE123" si="444">SUM(BT124:BT131)</f>
        <v>0</v>
      </c>
      <c r="BU123" s="159">
        <f t="shared" si="444"/>
        <v>0</v>
      </c>
      <c r="BV123" s="159">
        <f t="shared" si="444"/>
        <v>0</v>
      </c>
      <c r="BW123" s="159">
        <f t="shared" si="444"/>
        <v>0</v>
      </c>
      <c r="BX123" s="159">
        <f t="shared" si="444"/>
        <v>0</v>
      </c>
      <c r="BY123" s="159">
        <f t="shared" si="444"/>
        <v>0</v>
      </c>
      <c r="BZ123" s="159">
        <f t="shared" si="444"/>
        <v>0</v>
      </c>
      <c r="CA123" s="159">
        <f t="shared" si="444"/>
        <v>0</v>
      </c>
      <c r="CB123" s="159">
        <f t="shared" si="444"/>
        <v>0</v>
      </c>
      <c r="CC123" s="159">
        <f t="shared" si="444"/>
        <v>0</v>
      </c>
      <c r="CD123" s="159">
        <f t="shared" si="444"/>
        <v>0</v>
      </c>
      <c r="CE123" s="159">
        <f t="shared" si="444"/>
        <v>0</v>
      </c>
    </row>
    <row r="124" spans="1:83">
      <c r="A124" s="41">
        <f>ROW()</f>
        <v>124</v>
      </c>
      <c r="C124" s="62" t="s">
        <v>193</v>
      </c>
      <c r="H124" s="44"/>
      <c r="J124" s="155">
        <f t="shared" si="441"/>
        <v>12549656.25731517</v>
      </c>
      <c r="K124" s="155"/>
      <c r="L124" s="155">
        <f t="shared" ref="L124:AQ124" si="445">-L104</f>
        <v>0</v>
      </c>
      <c r="M124" s="155">
        <f t="shared" si="445"/>
        <v>0</v>
      </c>
      <c r="N124" s="155">
        <f t="shared" si="445"/>
        <v>0</v>
      </c>
      <c r="O124" s="155">
        <f t="shared" si="445"/>
        <v>0</v>
      </c>
      <c r="P124" s="155">
        <f t="shared" si="445"/>
        <v>0</v>
      </c>
      <c r="Q124" s="155">
        <f t="shared" si="445"/>
        <v>1133273.1749749989</v>
      </c>
      <c r="R124" s="155">
        <f t="shared" si="445"/>
        <v>0</v>
      </c>
      <c r="S124" s="155">
        <f t="shared" si="445"/>
        <v>0</v>
      </c>
      <c r="T124" s="155">
        <f t="shared" si="445"/>
        <v>0</v>
      </c>
      <c r="U124" s="155">
        <f t="shared" si="445"/>
        <v>0</v>
      </c>
      <c r="V124" s="155">
        <f t="shared" si="445"/>
        <v>0</v>
      </c>
      <c r="W124" s="155">
        <f t="shared" si="445"/>
        <v>1133273.1749749989</v>
      </c>
      <c r="X124" s="155">
        <f t="shared" si="445"/>
        <v>0</v>
      </c>
      <c r="Y124" s="155">
        <f t="shared" si="445"/>
        <v>0</v>
      </c>
      <c r="Z124" s="155">
        <f t="shared" si="445"/>
        <v>0</v>
      </c>
      <c r="AA124" s="155">
        <f t="shared" si="445"/>
        <v>0</v>
      </c>
      <c r="AB124" s="155">
        <f t="shared" si="445"/>
        <v>0</v>
      </c>
      <c r="AC124" s="155">
        <f t="shared" si="445"/>
        <v>1193107.5763496244</v>
      </c>
      <c r="AD124" s="155">
        <f t="shared" si="445"/>
        <v>0</v>
      </c>
      <c r="AE124" s="155">
        <f t="shared" si="445"/>
        <v>0</v>
      </c>
      <c r="AF124" s="155">
        <f t="shared" si="445"/>
        <v>0</v>
      </c>
      <c r="AG124" s="155">
        <f t="shared" si="445"/>
        <v>0</v>
      </c>
      <c r="AH124" s="155">
        <f t="shared" si="445"/>
        <v>0</v>
      </c>
      <c r="AI124" s="155">
        <f t="shared" si="445"/>
        <v>1193107.5763496244</v>
      </c>
      <c r="AJ124" s="155">
        <f t="shared" si="445"/>
        <v>0</v>
      </c>
      <c r="AK124" s="155">
        <f t="shared" si="445"/>
        <v>0</v>
      </c>
      <c r="AL124" s="155">
        <f t="shared" si="445"/>
        <v>0</v>
      </c>
      <c r="AM124" s="155">
        <f t="shared" si="445"/>
        <v>0</v>
      </c>
      <c r="AN124" s="155">
        <f t="shared" si="445"/>
        <v>0</v>
      </c>
      <c r="AO124" s="155">
        <f t="shared" si="445"/>
        <v>1253846.9937448674</v>
      </c>
      <c r="AP124" s="155">
        <f t="shared" si="445"/>
        <v>0</v>
      </c>
      <c r="AQ124" s="155">
        <f t="shared" si="445"/>
        <v>0</v>
      </c>
      <c r="AR124" s="155">
        <f t="shared" ref="AR124:BW124" si="446">-AR104</f>
        <v>0</v>
      </c>
      <c r="AS124" s="155">
        <f t="shared" si="446"/>
        <v>0</v>
      </c>
      <c r="AT124" s="155">
        <f t="shared" si="446"/>
        <v>0</v>
      </c>
      <c r="AU124" s="155">
        <f t="shared" si="446"/>
        <v>1253846.9937448674</v>
      </c>
      <c r="AV124" s="155">
        <f t="shared" si="446"/>
        <v>0</v>
      </c>
      <c r="AW124" s="155">
        <f t="shared" si="446"/>
        <v>0</v>
      </c>
      <c r="AX124" s="155">
        <f t="shared" si="446"/>
        <v>0</v>
      </c>
      <c r="AY124" s="155">
        <f t="shared" si="446"/>
        <v>0</v>
      </c>
      <c r="AZ124" s="155">
        <f t="shared" si="446"/>
        <v>0</v>
      </c>
      <c r="BA124" s="155">
        <f t="shared" si="446"/>
        <v>1316005.0024010395</v>
      </c>
      <c r="BB124" s="155">
        <f t="shared" si="446"/>
        <v>0</v>
      </c>
      <c r="BC124" s="155">
        <f t="shared" si="446"/>
        <v>0</v>
      </c>
      <c r="BD124" s="155">
        <f t="shared" si="446"/>
        <v>0</v>
      </c>
      <c r="BE124" s="155">
        <f t="shared" si="446"/>
        <v>0</v>
      </c>
      <c r="BF124" s="155">
        <f t="shared" si="446"/>
        <v>0</v>
      </c>
      <c r="BG124" s="155">
        <f t="shared" si="446"/>
        <v>1316005.0024010395</v>
      </c>
      <c r="BH124" s="155">
        <f t="shared" si="446"/>
        <v>0</v>
      </c>
      <c r="BI124" s="155">
        <f t="shared" si="446"/>
        <v>0</v>
      </c>
      <c r="BJ124" s="155">
        <f t="shared" si="446"/>
        <v>0</v>
      </c>
      <c r="BK124" s="155">
        <f t="shared" si="446"/>
        <v>0</v>
      </c>
      <c r="BL124" s="155">
        <f t="shared" si="446"/>
        <v>0</v>
      </c>
      <c r="BM124" s="155">
        <f t="shared" si="446"/>
        <v>1378595.3811870548</v>
      </c>
      <c r="BN124" s="155">
        <f t="shared" si="446"/>
        <v>0</v>
      </c>
      <c r="BO124" s="155">
        <f t="shared" si="446"/>
        <v>0</v>
      </c>
      <c r="BP124" s="155">
        <f t="shared" si="446"/>
        <v>0</v>
      </c>
      <c r="BQ124" s="155">
        <f t="shared" si="446"/>
        <v>0</v>
      </c>
      <c r="BR124" s="155">
        <f t="shared" si="446"/>
        <v>0</v>
      </c>
      <c r="BS124" s="155">
        <f t="shared" si="446"/>
        <v>1378595.3811870548</v>
      </c>
      <c r="BT124" s="155">
        <f t="shared" si="446"/>
        <v>0</v>
      </c>
      <c r="BU124" s="155">
        <f t="shared" si="446"/>
        <v>0</v>
      </c>
      <c r="BV124" s="155">
        <f t="shared" si="446"/>
        <v>0</v>
      </c>
      <c r="BW124" s="155">
        <f t="shared" si="446"/>
        <v>0</v>
      </c>
      <c r="BX124" s="155">
        <f t="shared" ref="BX124:CE124" si="447">-BX104</f>
        <v>0</v>
      </c>
      <c r="BY124" s="155">
        <f t="shared" si="447"/>
        <v>0</v>
      </c>
      <c r="BZ124" s="155">
        <f t="shared" si="447"/>
        <v>0</v>
      </c>
      <c r="CA124" s="155">
        <f t="shared" si="447"/>
        <v>0</v>
      </c>
      <c r="CB124" s="155">
        <f t="shared" si="447"/>
        <v>0</v>
      </c>
      <c r="CC124" s="155">
        <f t="shared" si="447"/>
        <v>0</v>
      </c>
      <c r="CD124" s="155">
        <f t="shared" si="447"/>
        <v>0</v>
      </c>
      <c r="CE124" s="155">
        <f t="shared" si="447"/>
        <v>0</v>
      </c>
    </row>
    <row r="125" spans="1:83">
      <c r="A125" s="41">
        <f>ROW()</f>
        <v>125</v>
      </c>
      <c r="C125" s="62" t="s">
        <v>192</v>
      </c>
      <c r="H125" s="44"/>
      <c r="J125" s="155">
        <f t="shared" si="441"/>
        <v>22941202.5</v>
      </c>
      <c r="K125" s="155"/>
      <c r="L125" s="155">
        <f t="shared" ref="L125:AQ125" si="448">-L63</f>
        <v>0</v>
      </c>
      <c r="M125" s="155">
        <f t="shared" si="448"/>
        <v>0</v>
      </c>
      <c r="N125" s="155">
        <f t="shared" si="448"/>
        <v>0</v>
      </c>
      <c r="O125" s="155">
        <f t="shared" si="448"/>
        <v>0</v>
      </c>
      <c r="P125" s="155">
        <f t="shared" si="448"/>
        <v>0</v>
      </c>
      <c r="Q125" s="155">
        <f t="shared" si="448"/>
        <v>2294120.25</v>
      </c>
      <c r="R125" s="155">
        <f t="shared" si="448"/>
        <v>0</v>
      </c>
      <c r="S125" s="155">
        <f t="shared" si="448"/>
        <v>0</v>
      </c>
      <c r="T125" s="155">
        <f t="shared" si="448"/>
        <v>0</v>
      </c>
      <c r="U125" s="155">
        <f t="shared" si="448"/>
        <v>0</v>
      </c>
      <c r="V125" s="155">
        <f t="shared" si="448"/>
        <v>0</v>
      </c>
      <c r="W125" s="155">
        <f t="shared" si="448"/>
        <v>2294120.25</v>
      </c>
      <c r="X125" s="155">
        <f t="shared" si="448"/>
        <v>0</v>
      </c>
      <c r="Y125" s="155">
        <f t="shared" si="448"/>
        <v>0</v>
      </c>
      <c r="Z125" s="155">
        <f t="shared" si="448"/>
        <v>0</v>
      </c>
      <c r="AA125" s="155">
        <f t="shared" si="448"/>
        <v>0</v>
      </c>
      <c r="AB125" s="155">
        <f t="shared" si="448"/>
        <v>0</v>
      </c>
      <c r="AC125" s="155">
        <f t="shared" si="448"/>
        <v>2294120.25</v>
      </c>
      <c r="AD125" s="155">
        <f t="shared" si="448"/>
        <v>0</v>
      </c>
      <c r="AE125" s="155">
        <f t="shared" si="448"/>
        <v>0</v>
      </c>
      <c r="AF125" s="155">
        <f t="shared" si="448"/>
        <v>0</v>
      </c>
      <c r="AG125" s="155">
        <f t="shared" si="448"/>
        <v>0</v>
      </c>
      <c r="AH125" s="155">
        <f t="shared" si="448"/>
        <v>0</v>
      </c>
      <c r="AI125" s="155">
        <f t="shared" si="448"/>
        <v>2294120.25</v>
      </c>
      <c r="AJ125" s="155">
        <f t="shared" si="448"/>
        <v>0</v>
      </c>
      <c r="AK125" s="155">
        <f t="shared" si="448"/>
        <v>0</v>
      </c>
      <c r="AL125" s="155">
        <f t="shared" si="448"/>
        <v>0</v>
      </c>
      <c r="AM125" s="155">
        <f t="shared" si="448"/>
        <v>0</v>
      </c>
      <c r="AN125" s="155">
        <f t="shared" si="448"/>
        <v>0</v>
      </c>
      <c r="AO125" s="155">
        <f t="shared" si="448"/>
        <v>2294120.25</v>
      </c>
      <c r="AP125" s="155">
        <f t="shared" si="448"/>
        <v>0</v>
      </c>
      <c r="AQ125" s="155">
        <f t="shared" si="448"/>
        <v>0</v>
      </c>
      <c r="AR125" s="155">
        <f t="shared" ref="AR125:BW125" si="449">-AR63</f>
        <v>0</v>
      </c>
      <c r="AS125" s="155">
        <f t="shared" si="449"/>
        <v>0</v>
      </c>
      <c r="AT125" s="155">
        <f t="shared" si="449"/>
        <v>0</v>
      </c>
      <c r="AU125" s="155">
        <f t="shared" si="449"/>
        <v>2294120.25</v>
      </c>
      <c r="AV125" s="155">
        <f t="shared" si="449"/>
        <v>0</v>
      </c>
      <c r="AW125" s="155">
        <f t="shared" si="449"/>
        <v>0</v>
      </c>
      <c r="AX125" s="155">
        <f t="shared" si="449"/>
        <v>0</v>
      </c>
      <c r="AY125" s="155">
        <f t="shared" si="449"/>
        <v>0</v>
      </c>
      <c r="AZ125" s="155">
        <f t="shared" si="449"/>
        <v>0</v>
      </c>
      <c r="BA125" s="155">
        <f t="shared" si="449"/>
        <v>2294120.25</v>
      </c>
      <c r="BB125" s="155">
        <f t="shared" si="449"/>
        <v>0</v>
      </c>
      <c r="BC125" s="155">
        <f t="shared" si="449"/>
        <v>0</v>
      </c>
      <c r="BD125" s="155">
        <f t="shared" si="449"/>
        <v>0</v>
      </c>
      <c r="BE125" s="155">
        <f t="shared" si="449"/>
        <v>0</v>
      </c>
      <c r="BF125" s="155">
        <f t="shared" si="449"/>
        <v>0</v>
      </c>
      <c r="BG125" s="155">
        <f t="shared" si="449"/>
        <v>2294120.25</v>
      </c>
      <c r="BH125" s="155">
        <f t="shared" si="449"/>
        <v>0</v>
      </c>
      <c r="BI125" s="155">
        <f t="shared" si="449"/>
        <v>0</v>
      </c>
      <c r="BJ125" s="155">
        <f t="shared" si="449"/>
        <v>0</v>
      </c>
      <c r="BK125" s="155">
        <f t="shared" si="449"/>
        <v>0</v>
      </c>
      <c r="BL125" s="155">
        <f t="shared" si="449"/>
        <v>0</v>
      </c>
      <c r="BM125" s="155">
        <f t="shared" si="449"/>
        <v>2294120.25</v>
      </c>
      <c r="BN125" s="155">
        <f t="shared" si="449"/>
        <v>0</v>
      </c>
      <c r="BO125" s="155">
        <f t="shared" si="449"/>
        <v>0</v>
      </c>
      <c r="BP125" s="155">
        <f t="shared" si="449"/>
        <v>0</v>
      </c>
      <c r="BQ125" s="155">
        <f t="shared" si="449"/>
        <v>0</v>
      </c>
      <c r="BR125" s="155">
        <f t="shared" si="449"/>
        <v>0</v>
      </c>
      <c r="BS125" s="155">
        <f t="shared" si="449"/>
        <v>2294120.25</v>
      </c>
      <c r="BT125" s="155">
        <f t="shared" si="449"/>
        <v>0</v>
      </c>
      <c r="BU125" s="155">
        <f t="shared" si="449"/>
        <v>0</v>
      </c>
      <c r="BV125" s="155">
        <f t="shared" si="449"/>
        <v>0</v>
      </c>
      <c r="BW125" s="155">
        <f t="shared" si="449"/>
        <v>0</v>
      </c>
      <c r="BX125" s="155">
        <f t="shared" ref="BX125:CE125" si="450">-BX63</f>
        <v>0</v>
      </c>
      <c r="BY125" s="155">
        <f t="shared" si="450"/>
        <v>0</v>
      </c>
      <c r="BZ125" s="155">
        <f t="shared" si="450"/>
        <v>0</v>
      </c>
      <c r="CA125" s="155">
        <f t="shared" si="450"/>
        <v>0</v>
      </c>
      <c r="CB125" s="155">
        <f t="shared" si="450"/>
        <v>0</v>
      </c>
      <c r="CC125" s="155">
        <f t="shared" si="450"/>
        <v>0</v>
      </c>
      <c r="CD125" s="155">
        <f t="shared" si="450"/>
        <v>0</v>
      </c>
      <c r="CE125" s="155">
        <f t="shared" si="450"/>
        <v>0</v>
      </c>
    </row>
    <row r="126" spans="1:83">
      <c r="A126" s="41">
        <f>ROW()</f>
        <v>126</v>
      </c>
      <c r="C126" s="62" t="s">
        <v>194</v>
      </c>
      <c r="H126" s="117">
        <f>'A&amp;R'!P39</f>
        <v>0.15</v>
      </c>
      <c r="J126" s="155">
        <f t="shared" si="441"/>
        <v>-1882448.4385972754</v>
      </c>
      <c r="K126" s="155"/>
      <c r="L126" s="155">
        <f>-$H126*SUM(L124)</f>
        <v>0</v>
      </c>
      <c r="M126" s="155">
        <f t="shared" ref="M126:BG126" si="451">-$H126*SUM(M124)</f>
        <v>0</v>
      </c>
      <c r="N126" s="155">
        <f t="shared" si="451"/>
        <v>0</v>
      </c>
      <c r="O126" s="155">
        <f t="shared" si="451"/>
        <v>0</v>
      </c>
      <c r="P126" s="155">
        <f t="shared" si="451"/>
        <v>0</v>
      </c>
      <c r="Q126" s="155">
        <f t="shared" si="451"/>
        <v>-169990.97624624983</v>
      </c>
      <c r="R126" s="155">
        <f t="shared" si="451"/>
        <v>0</v>
      </c>
      <c r="S126" s="155">
        <f t="shared" si="451"/>
        <v>0</v>
      </c>
      <c r="T126" s="155">
        <f t="shared" si="451"/>
        <v>0</v>
      </c>
      <c r="U126" s="155">
        <f t="shared" si="451"/>
        <v>0</v>
      </c>
      <c r="V126" s="155">
        <f t="shared" si="451"/>
        <v>0</v>
      </c>
      <c r="W126" s="155">
        <f t="shared" si="451"/>
        <v>-169990.97624624983</v>
      </c>
      <c r="X126" s="155">
        <f t="shared" si="451"/>
        <v>0</v>
      </c>
      <c r="Y126" s="155">
        <f t="shared" si="451"/>
        <v>0</v>
      </c>
      <c r="Z126" s="155">
        <f t="shared" si="451"/>
        <v>0</v>
      </c>
      <c r="AA126" s="155">
        <f t="shared" si="451"/>
        <v>0</v>
      </c>
      <c r="AB126" s="155">
        <f t="shared" si="451"/>
        <v>0</v>
      </c>
      <c r="AC126" s="155">
        <f t="shared" si="451"/>
        <v>-178966.13645244366</v>
      </c>
      <c r="AD126" s="155">
        <f t="shared" si="451"/>
        <v>0</v>
      </c>
      <c r="AE126" s="155">
        <f t="shared" si="451"/>
        <v>0</v>
      </c>
      <c r="AF126" s="155">
        <f t="shared" si="451"/>
        <v>0</v>
      </c>
      <c r="AG126" s="155">
        <f t="shared" si="451"/>
        <v>0</v>
      </c>
      <c r="AH126" s="155">
        <f t="shared" si="451"/>
        <v>0</v>
      </c>
      <c r="AI126" s="155">
        <f t="shared" si="451"/>
        <v>-178966.13645244366</v>
      </c>
      <c r="AJ126" s="155">
        <f t="shared" si="451"/>
        <v>0</v>
      </c>
      <c r="AK126" s="155">
        <f t="shared" si="451"/>
        <v>0</v>
      </c>
      <c r="AL126" s="155">
        <f t="shared" si="451"/>
        <v>0</v>
      </c>
      <c r="AM126" s="155">
        <f t="shared" si="451"/>
        <v>0</v>
      </c>
      <c r="AN126" s="155">
        <f t="shared" si="451"/>
        <v>0</v>
      </c>
      <c r="AO126" s="155">
        <f t="shared" si="451"/>
        <v>-188077.0490617301</v>
      </c>
      <c r="AP126" s="155">
        <f t="shared" si="451"/>
        <v>0</v>
      </c>
      <c r="AQ126" s="155">
        <f t="shared" si="451"/>
        <v>0</v>
      </c>
      <c r="AR126" s="155">
        <f t="shared" si="451"/>
        <v>0</v>
      </c>
      <c r="AS126" s="155">
        <f t="shared" si="451"/>
        <v>0</v>
      </c>
      <c r="AT126" s="155">
        <f t="shared" si="451"/>
        <v>0</v>
      </c>
      <c r="AU126" s="155">
        <f t="shared" si="451"/>
        <v>-188077.0490617301</v>
      </c>
      <c r="AV126" s="155">
        <f t="shared" si="451"/>
        <v>0</v>
      </c>
      <c r="AW126" s="155">
        <f t="shared" si="451"/>
        <v>0</v>
      </c>
      <c r="AX126" s="155">
        <f t="shared" si="451"/>
        <v>0</v>
      </c>
      <c r="AY126" s="155">
        <f t="shared" si="451"/>
        <v>0</v>
      </c>
      <c r="AZ126" s="155">
        <f t="shared" si="451"/>
        <v>0</v>
      </c>
      <c r="BA126" s="155">
        <f t="shared" si="451"/>
        <v>-197400.75036015591</v>
      </c>
      <c r="BB126" s="155">
        <f t="shared" si="451"/>
        <v>0</v>
      </c>
      <c r="BC126" s="155">
        <f t="shared" si="451"/>
        <v>0</v>
      </c>
      <c r="BD126" s="155">
        <f t="shared" si="451"/>
        <v>0</v>
      </c>
      <c r="BE126" s="155">
        <f t="shared" si="451"/>
        <v>0</v>
      </c>
      <c r="BF126" s="155">
        <f t="shared" si="451"/>
        <v>0</v>
      </c>
      <c r="BG126" s="155">
        <f t="shared" si="451"/>
        <v>-197400.75036015591</v>
      </c>
      <c r="BH126" s="155">
        <f t="shared" ref="BH126:BS126" si="452">-$H126*SUM(BH124)</f>
        <v>0</v>
      </c>
      <c r="BI126" s="155">
        <f t="shared" si="452"/>
        <v>0</v>
      </c>
      <c r="BJ126" s="155">
        <f t="shared" si="452"/>
        <v>0</v>
      </c>
      <c r="BK126" s="155">
        <f t="shared" si="452"/>
        <v>0</v>
      </c>
      <c r="BL126" s="155">
        <f t="shared" si="452"/>
        <v>0</v>
      </c>
      <c r="BM126" s="155">
        <f t="shared" si="452"/>
        <v>-206789.30717805822</v>
      </c>
      <c r="BN126" s="155">
        <f t="shared" si="452"/>
        <v>0</v>
      </c>
      <c r="BO126" s="155">
        <f t="shared" si="452"/>
        <v>0</v>
      </c>
      <c r="BP126" s="155">
        <f t="shared" si="452"/>
        <v>0</v>
      </c>
      <c r="BQ126" s="155">
        <f t="shared" si="452"/>
        <v>0</v>
      </c>
      <c r="BR126" s="155">
        <f t="shared" si="452"/>
        <v>0</v>
      </c>
      <c r="BS126" s="155">
        <f t="shared" si="452"/>
        <v>-206789.30717805822</v>
      </c>
      <c r="BT126" s="155">
        <f t="shared" ref="BT126:CE126" si="453">-$H126*SUM(BT124)</f>
        <v>0</v>
      </c>
      <c r="BU126" s="155">
        <f t="shared" si="453"/>
        <v>0</v>
      </c>
      <c r="BV126" s="155">
        <f t="shared" si="453"/>
        <v>0</v>
      </c>
      <c r="BW126" s="155">
        <f t="shared" si="453"/>
        <v>0</v>
      </c>
      <c r="BX126" s="155">
        <f t="shared" si="453"/>
        <v>0</v>
      </c>
      <c r="BY126" s="155">
        <f t="shared" si="453"/>
        <v>0</v>
      </c>
      <c r="BZ126" s="155">
        <f t="shared" si="453"/>
        <v>0</v>
      </c>
      <c r="CA126" s="155">
        <f t="shared" si="453"/>
        <v>0</v>
      </c>
      <c r="CB126" s="155">
        <f t="shared" si="453"/>
        <v>0</v>
      </c>
      <c r="CC126" s="155">
        <f t="shared" si="453"/>
        <v>0</v>
      </c>
      <c r="CD126" s="155">
        <f t="shared" si="453"/>
        <v>0</v>
      </c>
      <c r="CE126" s="155">
        <f t="shared" si="453"/>
        <v>0</v>
      </c>
    </row>
    <row r="127" spans="1:83">
      <c r="A127" s="41">
        <f>ROW()</f>
        <v>127</v>
      </c>
      <c r="C127" s="62" t="s">
        <v>143</v>
      </c>
      <c r="H127" s="230" t="s">
        <v>144</v>
      </c>
      <c r="J127" s="155">
        <f t="shared" si="441"/>
        <v>1796854.3245310215</v>
      </c>
      <c r="K127" s="155"/>
      <c r="L127" s="155">
        <f>L155</f>
        <v>0</v>
      </c>
      <c r="M127" s="155">
        <f t="shared" ref="M127:BG127" si="454">M155</f>
        <v>0</v>
      </c>
      <c r="N127" s="155">
        <f t="shared" si="454"/>
        <v>0</v>
      </c>
      <c r="O127" s="155">
        <f t="shared" si="454"/>
        <v>0</v>
      </c>
      <c r="P127" s="155">
        <f t="shared" si="454"/>
        <v>0</v>
      </c>
      <c r="Q127" s="155">
        <f t="shared" si="454"/>
        <v>161978.36161795311</v>
      </c>
      <c r="R127" s="155">
        <f t="shared" si="454"/>
        <v>0</v>
      </c>
      <c r="S127" s="155">
        <f t="shared" si="454"/>
        <v>0</v>
      </c>
      <c r="T127" s="155">
        <f t="shared" si="454"/>
        <v>0</v>
      </c>
      <c r="U127" s="155">
        <f t="shared" si="454"/>
        <v>0</v>
      </c>
      <c r="V127" s="155">
        <f t="shared" si="454"/>
        <v>0</v>
      </c>
      <c r="W127" s="155">
        <f t="shared" si="454"/>
        <v>161978.36161795311</v>
      </c>
      <c r="X127" s="155">
        <f t="shared" si="454"/>
        <v>0</v>
      </c>
      <c r="Y127" s="155">
        <f t="shared" si="454"/>
        <v>0</v>
      </c>
      <c r="Z127" s="155">
        <f t="shared" si="454"/>
        <v>0</v>
      </c>
      <c r="AA127" s="155">
        <f t="shared" si="454"/>
        <v>0</v>
      </c>
      <c r="AB127" s="155">
        <f t="shared" si="454"/>
        <v>0</v>
      </c>
      <c r="AC127" s="155">
        <f t="shared" si="454"/>
        <v>170675.21333482701</v>
      </c>
      <c r="AD127" s="155">
        <f t="shared" si="454"/>
        <v>0</v>
      </c>
      <c r="AE127" s="155">
        <f t="shared" si="454"/>
        <v>0</v>
      </c>
      <c r="AF127" s="155">
        <f t="shared" si="454"/>
        <v>0</v>
      </c>
      <c r="AG127" s="155">
        <f t="shared" si="454"/>
        <v>0</v>
      </c>
      <c r="AH127" s="155">
        <f t="shared" si="454"/>
        <v>0</v>
      </c>
      <c r="AI127" s="155">
        <f t="shared" si="454"/>
        <v>170675.21333482701</v>
      </c>
      <c r="AJ127" s="155">
        <f t="shared" si="454"/>
        <v>0</v>
      </c>
      <c r="AK127" s="155">
        <f t="shared" si="454"/>
        <v>0</v>
      </c>
      <c r="AL127" s="155">
        <f t="shared" si="454"/>
        <v>0</v>
      </c>
      <c r="AM127" s="155">
        <f t="shared" si="454"/>
        <v>0</v>
      </c>
      <c r="AN127" s="155">
        <f t="shared" si="454"/>
        <v>0</v>
      </c>
      <c r="AO127" s="155">
        <f t="shared" si="454"/>
        <v>179513.20901048247</v>
      </c>
      <c r="AP127" s="155">
        <f t="shared" si="454"/>
        <v>0</v>
      </c>
      <c r="AQ127" s="155">
        <f t="shared" si="454"/>
        <v>0</v>
      </c>
      <c r="AR127" s="155">
        <f t="shared" si="454"/>
        <v>0</v>
      </c>
      <c r="AS127" s="155">
        <f t="shared" si="454"/>
        <v>0</v>
      </c>
      <c r="AT127" s="155">
        <f t="shared" si="454"/>
        <v>0</v>
      </c>
      <c r="AU127" s="155">
        <f t="shared" si="454"/>
        <v>179513.20901048247</v>
      </c>
      <c r="AV127" s="155">
        <f t="shared" si="454"/>
        <v>0</v>
      </c>
      <c r="AW127" s="155">
        <f t="shared" si="454"/>
        <v>0</v>
      </c>
      <c r="AX127" s="155">
        <f t="shared" si="454"/>
        <v>0</v>
      </c>
      <c r="AY127" s="155">
        <f t="shared" si="454"/>
        <v>0</v>
      </c>
      <c r="AZ127" s="155">
        <f t="shared" si="454"/>
        <v>0</v>
      </c>
      <c r="BA127" s="155">
        <f t="shared" si="454"/>
        <v>188567.12704449985</v>
      </c>
      <c r="BB127" s="155">
        <f t="shared" si="454"/>
        <v>0</v>
      </c>
      <c r="BC127" s="155">
        <f t="shared" si="454"/>
        <v>0</v>
      </c>
      <c r="BD127" s="155">
        <f t="shared" si="454"/>
        <v>0</v>
      </c>
      <c r="BE127" s="155">
        <f t="shared" si="454"/>
        <v>0</v>
      </c>
      <c r="BF127" s="155">
        <f t="shared" si="454"/>
        <v>0</v>
      </c>
      <c r="BG127" s="155">
        <f t="shared" si="454"/>
        <v>188567.12704449985</v>
      </c>
      <c r="BH127" s="155">
        <f t="shared" ref="BH127:BS127" si="455">BH155</f>
        <v>0</v>
      </c>
      <c r="BI127" s="155">
        <f t="shared" si="455"/>
        <v>0</v>
      </c>
      <c r="BJ127" s="155">
        <f t="shared" si="455"/>
        <v>0</v>
      </c>
      <c r="BK127" s="155">
        <f t="shared" si="455"/>
        <v>0</v>
      </c>
      <c r="BL127" s="155">
        <f t="shared" si="455"/>
        <v>0</v>
      </c>
      <c r="BM127" s="155">
        <f t="shared" si="455"/>
        <v>197693.25125774846</v>
      </c>
      <c r="BN127" s="155">
        <f t="shared" si="455"/>
        <v>0</v>
      </c>
      <c r="BO127" s="155">
        <f t="shared" si="455"/>
        <v>0</v>
      </c>
      <c r="BP127" s="155">
        <f t="shared" si="455"/>
        <v>0</v>
      </c>
      <c r="BQ127" s="155">
        <f t="shared" si="455"/>
        <v>0</v>
      </c>
      <c r="BR127" s="155">
        <f t="shared" si="455"/>
        <v>0</v>
      </c>
      <c r="BS127" s="155">
        <f t="shared" si="455"/>
        <v>197693.25125774846</v>
      </c>
      <c r="BT127" s="155">
        <f t="shared" ref="BT127:CE127" si="456">BT155</f>
        <v>0</v>
      </c>
      <c r="BU127" s="155">
        <f t="shared" si="456"/>
        <v>0</v>
      </c>
      <c r="BV127" s="155">
        <f t="shared" si="456"/>
        <v>0</v>
      </c>
      <c r="BW127" s="155">
        <f t="shared" si="456"/>
        <v>0</v>
      </c>
      <c r="BX127" s="155">
        <f t="shared" si="456"/>
        <v>0</v>
      </c>
      <c r="BY127" s="155">
        <f t="shared" si="456"/>
        <v>0</v>
      </c>
      <c r="BZ127" s="155">
        <f t="shared" si="456"/>
        <v>0</v>
      </c>
      <c r="CA127" s="155">
        <f t="shared" si="456"/>
        <v>0</v>
      </c>
      <c r="CB127" s="155">
        <f t="shared" si="456"/>
        <v>0</v>
      </c>
      <c r="CC127" s="155">
        <f t="shared" si="456"/>
        <v>0</v>
      </c>
      <c r="CD127" s="155">
        <f t="shared" si="456"/>
        <v>0</v>
      </c>
      <c r="CE127" s="155">
        <f t="shared" si="456"/>
        <v>0</v>
      </c>
    </row>
    <row r="128" spans="1:83">
      <c r="A128" s="41">
        <f>ROW()</f>
        <v>128</v>
      </c>
      <c r="C128" s="62" t="str">
        <f>'A&amp;R'!J51</f>
        <v>운용보수(신탁, 사무관리 포함)</v>
      </c>
      <c r="D128" s="62"/>
      <c r="E128" s="62"/>
      <c r="F128" s="62"/>
      <c r="G128" s="62"/>
      <c r="H128" s="304">
        <f>'A&amp;R'!O51</f>
        <v>276946.29074999999</v>
      </c>
      <c r="I128" s="44">
        <f>H128/2</f>
        <v>138473.14537499999</v>
      </c>
      <c r="J128" s="155">
        <f t="shared" si="441"/>
        <v>-1384731.4537500001</v>
      </c>
      <c r="K128" s="155"/>
      <c r="L128" s="155">
        <f>-L$10*L$11*$I128</f>
        <v>0</v>
      </c>
      <c r="M128" s="155">
        <f t="shared" ref="M128:BH131" si="457">-M$10*M$11*$I128</f>
        <v>0</v>
      </c>
      <c r="N128" s="155">
        <f t="shared" si="457"/>
        <v>0</v>
      </c>
      <c r="O128" s="155">
        <f t="shared" si="457"/>
        <v>0</v>
      </c>
      <c r="P128" s="155">
        <f t="shared" si="457"/>
        <v>0</v>
      </c>
      <c r="Q128" s="155">
        <f t="shared" si="457"/>
        <v>-138473.14537499999</v>
      </c>
      <c r="R128" s="155">
        <f t="shared" si="457"/>
        <v>0</v>
      </c>
      <c r="S128" s="155">
        <f t="shared" si="457"/>
        <v>0</v>
      </c>
      <c r="T128" s="155">
        <f t="shared" si="457"/>
        <v>0</v>
      </c>
      <c r="U128" s="155">
        <f t="shared" si="457"/>
        <v>0</v>
      </c>
      <c r="V128" s="155">
        <f t="shared" si="457"/>
        <v>0</v>
      </c>
      <c r="W128" s="155">
        <f t="shared" si="457"/>
        <v>-138473.14537499999</v>
      </c>
      <c r="X128" s="155">
        <f t="shared" si="457"/>
        <v>0</v>
      </c>
      <c r="Y128" s="155">
        <f t="shared" si="457"/>
        <v>0</v>
      </c>
      <c r="Z128" s="155">
        <f t="shared" si="457"/>
        <v>0</v>
      </c>
      <c r="AA128" s="155">
        <f t="shared" si="457"/>
        <v>0</v>
      </c>
      <c r="AB128" s="155">
        <f t="shared" si="457"/>
        <v>0</v>
      </c>
      <c r="AC128" s="155">
        <f t="shared" si="457"/>
        <v>-138473.14537499999</v>
      </c>
      <c r="AD128" s="155">
        <f t="shared" si="457"/>
        <v>0</v>
      </c>
      <c r="AE128" s="155">
        <f t="shared" si="457"/>
        <v>0</v>
      </c>
      <c r="AF128" s="155">
        <f t="shared" si="457"/>
        <v>0</v>
      </c>
      <c r="AG128" s="155">
        <f t="shared" si="457"/>
        <v>0</v>
      </c>
      <c r="AH128" s="155">
        <f t="shared" si="457"/>
        <v>0</v>
      </c>
      <c r="AI128" s="155">
        <f t="shared" si="457"/>
        <v>-138473.14537499999</v>
      </c>
      <c r="AJ128" s="155">
        <f t="shared" si="457"/>
        <v>0</v>
      </c>
      <c r="AK128" s="155">
        <f t="shared" si="457"/>
        <v>0</v>
      </c>
      <c r="AL128" s="155">
        <f t="shared" si="457"/>
        <v>0</v>
      </c>
      <c r="AM128" s="155">
        <f t="shared" si="457"/>
        <v>0</v>
      </c>
      <c r="AN128" s="155">
        <f t="shared" si="457"/>
        <v>0</v>
      </c>
      <c r="AO128" s="155">
        <f t="shared" si="457"/>
        <v>-138473.14537499999</v>
      </c>
      <c r="AP128" s="155">
        <f t="shared" si="457"/>
        <v>0</v>
      </c>
      <c r="AQ128" s="155">
        <f t="shared" si="457"/>
        <v>0</v>
      </c>
      <c r="AR128" s="155">
        <f t="shared" si="457"/>
        <v>0</v>
      </c>
      <c r="AS128" s="155">
        <f t="shared" si="457"/>
        <v>0</v>
      </c>
      <c r="AT128" s="155">
        <f t="shared" si="457"/>
        <v>0</v>
      </c>
      <c r="AU128" s="155">
        <f t="shared" si="457"/>
        <v>-138473.14537499999</v>
      </c>
      <c r="AV128" s="155">
        <f t="shared" si="457"/>
        <v>0</v>
      </c>
      <c r="AW128" s="155">
        <f t="shared" si="457"/>
        <v>0</v>
      </c>
      <c r="AX128" s="155">
        <f t="shared" si="457"/>
        <v>0</v>
      </c>
      <c r="AY128" s="155">
        <f t="shared" si="457"/>
        <v>0</v>
      </c>
      <c r="AZ128" s="155">
        <f t="shared" si="457"/>
        <v>0</v>
      </c>
      <c r="BA128" s="155">
        <f t="shared" si="457"/>
        <v>-138473.14537499999</v>
      </c>
      <c r="BB128" s="155">
        <f t="shared" si="457"/>
        <v>0</v>
      </c>
      <c r="BC128" s="155">
        <f t="shared" si="457"/>
        <v>0</v>
      </c>
      <c r="BD128" s="155">
        <f t="shared" si="457"/>
        <v>0</v>
      </c>
      <c r="BE128" s="155">
        <f t="shared" si="457"/>
        <v>0</v>
      </c>
      <c r="BF128" s="155">
        <f t="shared" si="457"/>
        <v>0</v>
      </c>
      <c r="BG128" s="155">
        <f t="shared" si="457"/>
        <v>-138473.14537499999</v>
      </c>
      <c r="BH128" s="155">
        <f t="shared" si="457"/>
        <v>0</v>
      </c>
      <c r="BI128" s="155">
        <f t="shared" ref="BH128:BW131" si="458">-BI$10*BI$11*$I128</f>
        <v>0</v>
      </c>
      <c r="BJ128" s="155">
        <f t="shared" si="458"/>
        <v>0</v>
      </c>
      <c r="BK128" s="155">
        <f t="shared" si="458"/>
        <v>0</v>
      </c>
      <c r="BL128" s="155">
        <f t="shared" si="458"/>
        <v>0</v>
      </c>
      <c r="BM128" s="155">
        <f t="shared" si="458"/>
        <v>-138473.14537499999</v>
      </c>
      <c r="BN128" s="155">
        <f t="shared" si="458"/>
        <v>0</v>
      </c>
      <c r="BO128" s="155">
        <f t="shared" si="458"/>
        <v>0</v>
      </c>
      <c r="BP128" s="155">
        <f t="shared" si="458"/>
        <v>0</v>
      </c>
      <c r="BQ128" s="155">
        <f t="shared" si="458"/>
        <v>0</v>
      </c>
      <c r="BR128" s="155">
        <f t="shared" si="458"/>
        <v>0</v>
      </c>
      <c r="BS128" s="155">
        <f t="shared" si="458"/>
        <v>-138473.14537499999</v>
      </c>
      <c r="BT128" s="155">
        <f t="shared" si="458"/>
        <v>0</v>
      </c>
      <c r="BU128" s="155">
        <f t="shared" si="458"/>
        <v>0</v>
      </c>
      <c r="BV128" s="155">
        <f t="shared" si="458"/>
        <v>0</v>
      </c>
      <c r="BW128" s="155">
        <f t="shared" si="458"/>
        <v>0</v>
      </c>
      <c r="BX128" s="155">
        <f t="shared" ref="BT128:CE131" si="459">-BX$10*BX$11*$I128</f>
        <v>0</v>
      </c>
      <c r="BY128" s="155">
        <f t="shared" si="459"/>
        <v>0</v>
      </c>
      <c r="BZ128" s="155">
        <f t="shared" si="459"/>
        <v>0</v>
      </c>
      <c r="CA128" s="155">
        <f t="shared" si="459"/>
        <v>0</v>
      </c>
      <c r="CB128" s="155">
        <f t="shared" si="459"/>
        <v>0</v>
      </c>
      <c r="CC128" s="155">
        <f t="shared" si="459"/>
        <v>0</v>
      </c>
      <c r="CD128" s="155">
        <f t="shared" si="459"/>
        <v>0</v>
      </c>
      <c r="CE128" s="155">
        <f t="shared" si="459"/>
        <v>0</v>
      </c>
    </row>
    <row r="129" spans="1:83">
      <c r="A129" s="41">
        <f>ROW()</f>
        <v>129</v>
      </c>
      <c r="C129" s="62" t="str">
        <f>'A&amp;R'!J52</f>
        <v>신탁 및 사무관리</v>
      </c>
      <c r="D129" s="62"/>
      <c r="E129" s="62"/>
      <c r="F129" s="62"/>
      <c r="G129" s="62"/>
      <c r="H129" s="304">
        <f>'A&amp;R'!O52</f>
        <v>36926.172100000003</v>
      </c>
      <c r="I129" s="44">
        <f t="shared" ref="I129" si="460">H129/2</f>
        <v>18463.086050000002</v>
      </c>
      <c r="J129" s="155">
        <f t="shared" si="441"/>
        <v>-184630.86050000004</v>
      </c>
      <c r="K129" s="155"/>
      <c r="L129" s="155">
        <f t="shared" ref="L129:AA131" si="461">-L$10*L$11*$I129</f>
        <v>0</v>
      </c>
      <c r="M129" s="155">
        <f t="shared" si="461"/>
        <v>0</v>
      </c>
      <c r="N129" s="155">
        <f t="shared" si="461"/>
        <v>0</v>
      </c>
      <c r="O129" s="155">
        <f t="shared" si="461"/>
        <v>0</v>
      </c>
      <c r="P129" s="155">
        <f t="shared" si="461"/>
        <v>0</v>
      </c>
      <c r="Q129" s="155">
        <f t="shared" si="461"/>
        <v>-18463.086050000002</v>
      </c>
      <c r="R129" s="155">
        <f t="shared" si="461"/>
        <v>0</v>
      </c>
      <c r="S129" s="155">
        <f t="shared" si="461"/>
        <v>0</v>
      </c>
      <c r="T129" s="155">
        <f t="shared" si="461"/>
        <v>0</v>
      </c>
      <c r="U129" s="155">
        <f t="shared" si="461"/>
        <v>0</v>
      </c>
      <c r="V129" s="155">
        <f t="shared" si="461"/>
        <v>0</v>
      </c>
      <c r="W129" s="155">
        <f t="shared" si="461"/>
        <v>-18463.086050000002</v>
      </c>
      <c r="X129" s="155">
        <f t="shared" si="461"/>
        <v>0</v>
      </c>
      <c r="Y129" s="155">
        <f t="shared" si="461"/>
        <v>0</v>
      </c>
      <c r="Z129" s="155">
        <f t="shared" si="461"/>
        <v>0</v>
      </c>
      <c r="AA129" s="155">
        <f t="shared" si="461"/>
        <v>0</v>
      </c>
      <c r="AB129" s="155">
        <f t="shared" si="457"/>
        <v>0</v>
      </c>
      <c r="AC129" s="155">
        <f t="shared" si="457"/>
        <v>-18463.086050000002</v>
      </c>
      <c r="AD129" s="155">
        <f t="shared" si="457"/>
        <v>0</v>
      </c>
      <c r="AE129" s="155">
        <f t="shared" si="457"/>
        <v>0</v>
      </c>
      <c r="AF129" s="155">
        <f t="shared" si="457"/>
        <v>0</v>
      </c>
      <c r="AG129" s="155">
        <f t="shared" si="457"/>
        <v>0</v>
      </c>
      <c r="AH129" s="155">
        <f t="shared" si="457"/>
        <v>0</v>
      </c>
      <c r="AI129" s="155">
        <f t="shared" si="457"/>
        <v>-18463.086050000002</v>
      </c>
      <c r="AJ129" s="155">
        <f t="shared" si="457"/>
        <v>0</v>
      </c>
      <c r="AK129" s="155">
        <f t="shared" si="457"/>
        <v>0</v>
      </c>
      <c r="AL129" s="155">
        <f t="shared" si="457"/>
        <v>0</v>
      </c>
      <c r="AM129" s="155">
        <f t="shared" si="457"/>
        <v>0</v>
      </c>
      <c r="AN129" s="155">
        <f t="shared" si="457"/>
        <v>0</v>
      </c>
      <c r="AO129" s="155">
        <f t="shared" si="457"/>
        <v>-18463.086050000002</v>
      </c>
      <c r="AP129" s="155">
        <f t="shared" si="457"/>
        <v>0</v>
      </c>
      <c r="AQ129" s="155">
        <f t="shared" si="457"/>
        <v>0</v>
      </c>
      <c r="AR129" s="155">
        <f t="shared" si="457"/>
        <v>0</v>
      </c>
      <c r="AS129" s="155">
        <f t="shared" si="457"/>
        <v>0</v>
      </c>
      <c r="AT129" s="155">
        <f t="shared" si="457"/>
        <v>0</v>
      </c>
      <c r="AU129" s="155">
        <f t="shared" si="457"/>
        <v>-18463.086050000002</v>
      </c>
      <c r="AV129" s="155">
        <f t="shared" si="457"/>
        <v>0</v>
      </c>
      <c r="AW129" s="155">
        <f t="shared" si="457"/>
        <v>0</v>
      </c>
      <c r="AX129" s="155">
        <f t="shared" si="457"/>
        <v>0</v>
      </c>
      <c r="AY129" s="155">
        <f t="shared" si="457"/>
        <v>0</v>
      </c>
      <c r="AZ129" s="155">
        <f t="shared" si="457"/>
        <v>0</v>
      </c>
      <c r="BA129" s="155">
        <f t="shared" si="457"/>
        <v>-18463.086050000002</v>
      </c>
      <c r="BB129" s="155">
        <f t="shared" si="457"/>
        <v>0</v>
      </c>
      <c r="BC129" s="155">
        <f t="shared" si="457"/>
        <v>0</v>
      </c>
      <c r="BD129" s="155">
        <f t="shared" si="457"/>
        <v>0</v>
      </c>
      <c r="BE129" s="155">
        <f t="shared" si="457"/>
        <v>0</v>
      </c>
      <c r="BF129" s="155">
        <f t="shared" si="457"/>
        <v>0</v>
      </c>
      <c r="BG129" s="155">
        <f t="shared" si="457"/>
        <v>-18463.086050000002</v>
      </c>
      <c r="BH129" s="155">
        <f t="shared" si="458"/>
        <v>0</v>
      </c>
      <c r="BI129" s="155">
        <f t="shared" si="458"/>
        <v>0</v>
      </c>
      <c r="BJ129" s="155">
        <f t="shared" si="458"/>
        <v>0</v>
      </c>
      <c r="BK129" s="155">
        <f t="shared" si="458"/>
        <v>0</v>
      </c>
      <c r="BL129" s="155">
        <f t="shared" si="458"/>
        <v>0</v>
      </c>
      <c r="BM129" s="155">
        <f t="shared" si="458"/>
        <v>-18463.086050000002</v>
      </c>
      <c r="BN129" s="155">
        <f t="shared" si="458"/>
        <v>0</v>
      </c>
      <c r="BO129" s="155">
        <f t="shared" si="458"/>
        <v>0</v>
      </c>
      <c r="BP129" s="155">
        <f t="shared" si="458"/>
        <v>0</v>
      </c>
      <c r="BQ129" s="155">
        <f t="shared" si="458"/>
        <v>0</v>
      </c>
      <c r="BR129" s="155">
        <f t="shared" si="458"/>
        <v>0</v>
      </c>
      <c r="BS129" s="155">
        <f t="shared" si="458"/>
        <v>-18463.086050000002</v>
      </c>
      <c r="BT129" s="155">
        <f t="shared" si="459"/>
        <v>0</v>
      </c>
      <c r="BU129" s="155">
        <f t="shared" si="459"/>
        <v>0</v>
      </c>
      <c r="BV129" s="155">
        <f t="shared" si="459"/>
        <v>0</v>
      </c>
      <c r="BW129" s="155">
        <f t="shared" si="459"/>
        <v>0</v>
      </c>
      <c r="BX129" s="155">
        <f t="shared" si="459"/>
        <v>0</v>
      </c>
      <c r="BY129" s="155">
        <f t="shared" si="459"/>
        <v>0</v>
      </c>
      <c r="BZ129" s="155">
        <f t="shared" si="459"/>
        <v>0</v>
      </c>
      <c r="CA129" s="155">
        <f t="shared" si="459"/>
        <v>0</v>
      </c>
      <c r="CB129" s="155">
        <f t="shared" si="459"/>
        <v>0</v>
      </c>
      <c r="CC129" s="155">
        <f t="shared" si="459"/>
        <v>0</v>
      </c>
      <c r="CD129" s="155">
        <f t="shared" si="459"/>
        <v>0</v>
      </c>
      <c r="CE129" s="155">
        <f t="shared" si="459"/>
        <v>0</v>
      </c>
    </row>
    <row r="130" spans="1:83">
      <c r="A130" s="41">
        <f>ROW()</f>
        <v>130</v>
      </c>
      <c r="C130" s="62" t="str">
        <f>'A&amp;R'!J53</f>
        <v>판매수수료</v>
      </c>
      <c r="D130" s="62"/>
      <c r="E130" s="62"/>
      <c r="F130" s="62"/>
      <c r="G130" s="62"/>
      <c r="H130" s="304">
        <f>'A&amp;R'!O53</f>
        <v>9231.5430250000009</v>
      </c>
      <c r="I130" s="44">
        <f t="shared" ref="I130" si="462">H130/2</f>
        <v>4615.7715125000004</v>
      </c>
      <c r="J130" s="155">
        <f t="shared" si="441"/>
        <v>-46157.71512500001</v>
      </c>
      <c r="K130" s="155"/>
      <c r="L130" s="155">
        <f t="shared" si="461"/>
        <v>0</v>
      </c>
      <c r="M130" s="155">
        <f t="shared" si="461"/>
        <v>0</v>
      </c>
      <c r="N130" s="155">
        <f t="shared" si="461"/>
        <v>0</v>
      </c>
      <c r="O130" s="155">
        <f t="shared" si="461"/>
        <v>0</v>
      </c>
      <c r="P130" s="155">
        <f t="shared" si="461"/>
        <v>0</v>
      </c>
      <c r="Q130" s="155">
        <f t="shared" si="461"/>
        <v>-4615.7715125000004</v>
      </c>
      <c r="R130" s="155">
        <f t="shared" si="461"/>
        <v>0</v>
      </c>
      <c r="S130" s="155">
        <f t="shared" si="461"/>
        <v>0</v>
      </c>
      <c r="T130" s="155">
        <f t="shared" si="461"/>
        <v>0</v>
      </c>
      <c r="U130" s="155">
        <f t="shared" si="461"/>
        <v>0</v>
      </c>
      <c r="V130" s="155">
        <f t="shared" si="461"/>
        <v>0</v>
      </c>
      <c r="W130" s="155">
        <f t="shared" si="461"/>
        <v>-4615.7715125000004</v>
      </c>
      <c r="X130" s="155">
        <f t="shared" si="461"/>
        <v>0</v>
      </c>
      <c r="Y130" s="155">
        <f t="shared" si="461"/>
        <v>0</v>
      </c>
      <c r="Z130" s="155">
        <f t="shared" si="461"/>
        <v>0</v>
      </c>
      <c r="AA130" s="155">
        <f t="shared" si="461"/>
        <v>0</v>
      </c>
      <c r="AB130" s="155">
        <f t="shared" si="457"/>
        <v>0</v>
      </c>
      <c r="AC130" s="155">
        <f t="shared" si="457"/>
        <v>-4615.7715125000004</v>
      </c>
      <c r="AD130" s="155">
        <f t="shared" si="457"/>
        <v>0</v>
      </c>
      <c r="AE130" s="155">
        <f t="shared" si="457"/>
        <v>0</v>
      </c>
      <c r="AF130" s="155">
        <f t="shared" si="457"/>
        <v>0</v>
      </c>
      <c r="AG130" s="155">
        <f t="shared" si="457"/>
        <v>0</v>
      </c>
      <c r="AH130" s="155">
        <f t="shared" si="457"/>
        <v>0</v>
      </c>
      <c r="AI130" s="155">
        <f t="shared" si="457"/>
        <v>-4615.7715125000004</v>
      </c>
      <c r="AJ130" s="155">
        <f t="shared" si="457"/>
        <v>0</v>
      </c>
      <c r="AK130" s="155">
        <f t="shared" si="457"/>
        <v>0</v>
      </c>
      <c r="AL130" s="155">
        <f t="shared" si="457"/>
        <v>0</v>
      </c>
      <c r="AM130" s="155">
        <f t="shared" si="457"/>
        <v>0</v>
      </c>
      <c r="AN130" s="155">
        <f t="shared" si="457"/>
        <v>0</v>
      </c>
      <c r="AO130" s="155">
        <f t="shared" si="457"/>
        <v>-4615.7715125000004</v>
      </c>
      <c r="AP130" s="155">
        <f t="shared" si="457"/>
        <v>0</v>
      </c>
      <c r="AQ130" s="155">
        <f t="shared" si="457"/>
        <v>0</v>
      </c>
      <c r="AR130" s="155">
        <f t="shared" si="457"/>
        <v>0</v>
      </c>
      <c r="AS130" s="155">
        <f t="shared" si="457"/>
        <v>0</v>
      </c>
      <c r="AT130" s="155">
        <f t="shared" si="457"/>
        <v>0</v>
      </c>
      <c r="AU130" s="155">
        <f t="shared" si="457"/>
        <v>-4615.7715125000004</v>
      </c>
      <c r="AV130" s="155">
        <f t="shared" si="457"/>
        <v>0</v>
      </c>
      <c r="AW130" s="155">
        <f t="shared" si="457"/>
        <v>0</v>
      </c>
      <c r="AX130" s="155">
        <f t="shared" si="457"/>
        <v>0</v>
      </c>
      <c r="AY130" s="155">
        <f t="shared" si="457"/>
        <v>0</v>
      </c>
      <c r="AZ130" s="155">
        <f t="shared" si="457"/>
        <v>0</v>
      </c>
      <c r="BA130" s="155">
        <f t="shared" si="457"/>
        <v>-4615.7715125000004</v>
      </c>
      <c r="BB130" s="155">
        <f t="shared" si="457"/>
        <v>0</v>
      </c>
      <c r="BC130" s="155">
        <f t="shared" si="457"/>
        <v>0</v>
      </c>
      <c r="BD130" s="155">
        <f t="shared" si="457"/>
        <v>0</v>
      </c>
      <c r="BE130" s="155">
        <f t="shared" si="457"/>
        <v>0</v>
      </c>
      <c r="BF130" s="155">
        <f t="shared" si="457"/>
        <v>0</v>
      </c>
      <c r="BG130" s="155">
        <f t="shared" si="457"/>
        <v>-4615.7715125000004</v>
      </c>
      <c r="BH130" s="155">
        <f t="shared" si="458"/>
        <v>0</v>
      </c>
      <c r="BI130" s="155">
        <f t="shared" si="458"/>
        <v>0</v>
      </c>
      <c r="BJ130" s="155">
        <f t="shared" si="458"/>
        <v>0</v>
      </c>
      <c r="BK130" s="155">
        <f t="shared" si="458"/>
        <v>0</v>
      </c>
      <c r="BL130" s="155">
        <f t="shared" si="458"/>
        <v>0</v>
      </c>
      <c r="BM130" s="155">
        <f t="shared" si="458"/>
        <v>-4615.7715125000004</v>
      </c>
      <c r="BN130" s="155">
        <f t="shared" si="458"/>
        <v>0</v>
      </c>
      <c r="BO130" s="155">
        <f t="shared" si="458"/>
        <v>0</v>
      </c>
      <c r="BP130" s="155">
        <f t="shared" si="458"/>
        <v>0</v>
      </c>
      <c r="BQ130" s="155">
        <f t="shared" si="458"/>
        <v>0</v>
      </c>
      <c r="BR130" s="155">
        <f t="shared" si="458"/>
        <v>0</v>
      </c>
      <c r="BS130" s="155">
        <f t="shared" si="458"/>
        <v>-4615.7715125000004</v>
      </c>
      <c r="BT130" s="155">
        <f t="shared" si="459"/>
        <v>0</v>
      </c>
      <c r="BU130" s="155">
        <f t="shared" si="459"/>
        <v>0</v>
      </c>
      <c r="BV130" s="155">
        <f t="shared" si="459"/>
        <v>0</v>
      </c>
      <c r="BW130" s="155">
        <f t="shared" si="459"/>
        <v>0</v>
      </c>
      <c r="BX130" s="155">
        <f t="shared" si="459"/>
        <v>0</v>
      </c>
      <c r="BY130" s="155">
        <f t="shared" si="459"/>
        <v>0</v>
      </c>
      <c r="BZ130" s="155">
        <f t="shared" si="459"/>
        <v>0</v>
      </c>
      <c r="CA130" s="155">
        <f t="shared" si="459"/>
        <v>0</v>
      </c>
      <c r="CB130" s="155">
        <f t="shared" si="459"/>
        <v>0</v>
      </c>
      <c r="CC130" s="155">
        <f t="shared" si="459"/>
        <v>0</v>
      </c>
      <c r="CD130" s="155">
        <f t="shared" si="459"/>
        <v>0</v>
      </c>
      <c r="CE130" s="155">
        <f t="shared" si="459"/>
        <v>0</v>
      </c>
    </row>
    <row r="131" spans="1:83">
      <c r="A131" s="41">
        <f>ROW()</f>
        <v>131</v>
      </c>
      <c r="C131" s="62" t="str">
        <f>'A&amp;R'!J54</f>
        <v>-</v>
      </c>
      <c r="D131" s="62"/>
      <c r="E131" s="62"/>
      <c r="F131" s="62"/>
      <c r="G131" s="62"/>
      <c r="H131" s="304">
        <f>'A&amp;R'!O54</f>
        <v>0</v>
      </c>
      <c r="I131" s="44">
        <f t="shared" ref="I131" si="463">H131/2</f>
        <v>0</v>
      </c>
      <c r="J131" s="155">
        <f t="shared" si="441"/>
        <v>0</v>
      </c>
      <c r="K131" s="155"/>
      <c r="L131" s="155">
        <f t="shared" si="461"/>
        <v>0</v>
      </c>
      <c r="M131" s="155">
        <f t="shared" si="461"/>
        <v>0</v>
      </c>
      <c r="N131" s="155">
        <f t="shared" si="461"/>
        <v>0</v>
      </c>
      <c r="O131" s="155">
        <f t="shared" si="461"/>
        <v>0</v>
      </c>
      <c r="P131" s="155">
        <f t="shared" si="461"/>
        <v>0</v>
      </c>
      <c r="Q131" s="155">
        <f t="shared" si="461"/>
        <v>0</v>
      </c>
      <c r="R131" s="155">
        <f t="shared" si="461"/>
        <v>0</v>
      </c>
      <c r="S131" s="155">
        <f t="shared" si="461"/>
        <v>0</v>
      </c>
      <c r="T131" s="155">
        <f t="shared" si="461"/>
        <v>0</v>
      </c>
      <c r="U131" s="155">
        <f t="shared" si="461"/>
        <v>0</v>
      </c>
      <c r="V131" s="155">
        <f t="shared" si="461"/>
        <v>0</v>
      </c>
      <c r="W131" s="155">
        <f t="shared" si="461"/>
        <v>0</v>
      </c>
      <c r="X131" s="155">
        <f t="shared" si="461"/>
        <v>0</v>
      </c>
      <c r="Y131" s="155">
        <f t="shared" si="461"/>
        <v>0</v>
      </c>
      <c r="Z131" s="155">
        <f t="shared" si="461"/>
        <v>0</v>
      </c>
      <c r="AA131" s="155">
        <f t="shared" si="461"/>
        <v>0</v>
      </c>
      <c r="AB131" s="155">
        <f t="shared" si="457"/>
        <v>0</v>
      </c>
      <c r="AC131" s="155">
        <f t="shared" si="457"/>
        <v>0</v>
      </c>
      <c r="AD131" s="155">
        <f t="shared" si="457"/>
        <v>0</v>
      </c>
      <c r="AE131" s="155">
        <f t="shared" si="457"/>
        <v>0</v>
      </c>
      <c r="AF131" s="155">
        <f t="shared" si="457"/>
        <v>0</v>
      </c>
      <c r="AG131" s="155">
        <f t="shared" si="457"/>
        <v>0</v>
      </c>
      <c r="AH131" s="155">
        <f t="shared" si="457"/>
        <v>0</v>
      </c>
      <c r="AI131" s="155">
        <f t="shared" si="457"/>
        <v>0</v>
      </c>
      <c r="AJ131" s="155">
        <f t="shared" si="457"/>
        <v>0</v>
      </c>
      <c r="AK131" s="155">
        <f t="shared" si="457"/>
        <v>0</v>
      </c>
      <c r="AL131" s="155">
        <f t="shared" si="457"/>
        <v>0</v>
      </c>
      <c r="AM131" s="155">
        <f t="shared" si="457"/>
        <v>0</v>
      </c>
      <c r="AN131" s="155">
        <f t="shared" si="457"/>
        <v>0</v>
      </c>
      <c r="AO131" s="155">
        <f t="shared" si="457"/>
        <v>0</v>
      </c>
      <c r="AP131" s="155">
        <f t="shared" si="457"/>
        <v>0</v>
      </c>
      <c r="AQ131" s="155">
        <f t="shared" si="457"/>
        <v>0</v>
      </c>
      <c r="AR131" s="155">
        <f t="shared" si="457"/>
        <v>0</v>
      </c>
      <c r="AS131" s="155">
        <f t="shared" si="457"/>
        <v>0</v>
      </c>
      <c r="AT131" s="155">
        <f t="shared" si="457"/>
        <v>0</v>
      </c>
      <c r="AU131" s="155">
        <f t="shared" si="457"/>
        <v>0</v>
      </c>
      <c r="AV131" s="155">
        <f t="shared" si="457"/>
        <v>0</v>
      </c>
      <c r="AW131" s="155">
        <f t="shared" si="457"/>
        <v>0</v>
      </c>
      <c r="AX131" s="155">
        <f t="shared" si="457"/>
        <v>0</v>
      </c>
      <c r="AY131" s="155">
        <f t="shared" si="457"/>
        <v>0</v>
      </c>
      <c r="AZ131" s="155">
        <f t="shared" si="457"/>
        <v>0</v>
      </c>
      <c r="BA131" s="155">
        <f t="shared" si="457"/>
        <v>0</v>
      </c>
      <c r="BB131" s="155">
        <f t="shared" si="457"/>
        <v>0</v>
      </c>
      <c r="BC131" s="155">
        <f t="shared" si="457"/>
        <v>0</v>
      </c>
      <c r="BD131" s="155">
        <f t="shared" si="457"/>
        <v>0</v>
      </c>
      <c r="BE131" s="155">
        <f t="shared" si="457"/>
        <v>0</v>
      </c>
      <c r="BF131" s="155">
        <f t="shared" si="457"/>
        <v>0</v>
      </c>
      <c r="BG131" s="155">
        <f t="shared" si="457"/>
        <v>0</v>
      </c>
      <c r="BH131" s="155">
        <f t="shared" si="458"/>
        <v>0</v>
      </c>
      <c r="BI131" s="155">
        <f t="shared" si="458"/>
        <v>0</v>
      </c>
      <c r="BJ131" s="155">
        <f t="shared" si="458"/>
        <v>0</v>
      </c>
      <c r="BK131" s="155">
        <f t="shared" si="458"/>
        <v>0</v>
      </c>
      <c r="BL131" s="155">
        <f t="shared" si="458"/>
        <v>0</v>
      </c>
      <c r="BM131" s="155">
        <f t="shared" si="458"/>
        <v>0</v>
      </c>
      <c r="BN131" s="155">
        <f t="shared" si="458"/>
        <v>0</v>
      </c>
      <c r="BO131" s="155">
        <f t="shared" si="458"/>
        <v>0</v>
      </c>
      <c r="BP131" s="155">
        <f t="shared" si="458"/>
        <v>0</v>
      </c>
      <c r="BQ131" s="155">
        <f t="shared" si="458"/>
        <v>0</v>
      </c>
      <c r="BR131" s="155">
        <f t="shared" si="458"/>
        <v>0</v>
      </c>
      <c r="BS131" s="155">
        <f t="shared" si="458"/>
        <v>0</v>
      </c>
      <c r="BT131" s="155">
        <f t="shared" si="459"/>
        <v>0</v>
      </c>
      <c r="BU131" s="155">
        <f t="shared" si="459"/>
        <v>0</v>
      </c>
      <c r="BV131" s="155">
        <f t="shared" si="459"/>
        <v>0</v>
      </c>
      <c r="BW131" s="155">
        <f t="shared" si="459"/>
        <v>0</v>
      </c>
      <c r="BX131" s="155">
        <f t="shared" si="459"/>
        <v>0</v>
      </c>
      <c r="BY131" s="155">
        <f t="shared" si="459"/>
        <v>0</v>
      </c>
      <c r="BZ131" s="155">
        <f t="shared" si="459"/>
        <v>0</v>
      </c>
      <c r="CA131" s="155">
        <f t="shared" si="459"/>
        <v>0</v>
      </c>
      <c r="CB131" s="155">
        <f t="shared" si="459"/>
        <v>0</v>
      </c>
      <c r="CC131" s="155">
        <f t="shared" si="459"/>
        <v>0</v>
      </c>
      <c r="CD131" s="155">
        <f t="shared" si="459"/>
        <v>0</v>
      </c>
      <c r="CE131" s="155">
        <f t="shared" si="459"/>
        <v>0</v>
      </c>
    </row>
    <row r="132" spans="1:83">
      <c r="A132" s="41">
        <f>ROW()</f>
        <v>132</v>
      </c>
      <c r="C132" s="108" t="s">
        <v>60</v>
      </c>
      <c r="D132" s="108"/>
      <c r="E132" s="108"/>
      <c r="F132" s="108"/>
      <c r="G132" s="108"/>
      <c r="H132" s="159"/>
      <c r="I132" s="108"/>
      <c r="J132" s="151">
        <f t="shared" si="441"/>
        <v>7769763.0158104748</v>
      </c>
      <c r="K132" s="151">
        <f t="shared" ref="K132:AP132" si="464">SUM(K133:K138)</f>
        <v>-92315430.25</v>
      </c>
      <c r="L132" s="151">
        <f t="shared" si="464"/>
        <v>0</v>
      </c>
      <c r="M132" s="151">
        <f t="shared" si="464"/>
        <v>0</v>
      </c>
      <c r="N132" s="151">
        <f t="shared" si="464"/>
        <v>0</v>
      </c>
      <c r="O132" s="151">
        <f t="shared" si="464"/>
        <v>0</v>
      </c>
      <c r="P132" s="151">
        <f t="shared" si="464"/>
        <v>0</v>
      </c>
      <c r="Q132" s="151">
        <f t="shared" si="464"/>
        <v>0</v>
      </c>
      <c r="R132" s="151">
        <f t="shared" si="464"/>
        <v>0</v>
      </c>
      <c r="S132" s="151">
        <f t="shared" si="464"/>
        <v>0</v>
      </c>
      <c r="T132" s="151">
        <f t="shared" si="464"/>
        <v>0</v>
      </c>
      <c r="U132" s="151">
        <f t="shared" si="464"/>
        <v>0</v>
      </c>
      <c r="V132" s="151">
        <f t="shared" si="464"/>
        <v>0</v>
      </c>
      <c r="W132" s="151">
        <f t="shared" si="464"/>
        <v>0</v>
      </c>
      <c r="X132" s="151">
        <f t="shared" si="464"/>
        <v>0</v>
      </c>
      <c r="Y132" s="151">
        <f t="shared" si="464"/>
        <v>0</v>
      </c>
      <c r="Z132" s="151">
        <f t="shared" si="464"/>
        <v>0</v>
      </c>
      <c r="AA132" s="151">
        <f t="shared" si="464"/>
        <v>0</v>
      </c>
      <c r="AB132" s="151">
        <f t="shared" si="464"/>
        <v>0</v>
      </c>
      <c r="AC132" s="151">
        <f t="shared" si="464"/>
        <v>0</v>
      </c>
      <c r="AD132" s="151">
        <f t="shared" si="464"/>
        <v>0</v>
      </c>
      <c r="AE132" s="151">
        <f t="shared" si="464"/>
        <v>0</v>
      </c>
      <c r="AF132" s="151">
        <f t="shared" si="464"/>
        <v>0</v>
      </c>
      <c r="AG132" s="151">
        <f t="shared" si="464"/>
        <v>0</v>
      </c>
      <c r="AH132" s="151">
        <f t="shared" si="464"/>
        <v>0</v>
      </c>
      <c r="AI132" s="151">
        <f t="shared" si="464"/>
        <v>0</v>
      </c>
      <c r="AJ132" s="151">
        <f t="shared" si="464"/>
        <v>0</v>
      </c>
      <c r="AK132" s="151">
        <f t="shared" si="464"/>
        <v>0</v>
      </c>
      <c r="AL132" s="151">
        <f t="shared" si="464"/>
        <v>0</v>
      </c>
      <c r="AM132" s="151">
        <f t="shared" si="464"/>
        <v>0</v>
      </c>
      <c r="AN132" s="151">
        <f t="shared" si="464"/>
        <v>0</v>
      </c>
      <c r="AO132" s="151">
        <f t="shared" si="464"/>
        <v>0</v>
      </c>
      <c r="AP132" s="151">
        <f t="shared" si="464"/>
        <v>0</v>
      </c>
      <c r="AQ132" s="151">
        <f t="shared" ref="AQ132:BV132" si="465">SUM(AQ133:AQ138)</f>
        <v>0</v>
      </c>
      <c r="AR132" s="151">
        <f t="shared" si="465"/>
        <v>0</v>
      </c>
      <c r="AS132" s="151">
        <f t="shared" si="465"/>
        <v>0</v>
      </c>
      <c r="AT132" s="151">
        <f t="shared" si="465"/>
        <v>0</v>
      </c>
      <c r="AU132" s="151">
        <f t="shared" si="465"/>
        <v>0</v>
      </c>
      <c r="AV132" s="151">
        <f t="shared" si="465"/>
        <v>0</v>
      </c>
      <c r="AW132" s="151">
        <f t="shared" si="465"/>
        <v>0</v>
      </c>
      <c r="AX132" s="151">
        <f t="shared" si="465"/>
        <v>0</v>
      </c>
      <c r="AY132" s="151">
        <f t="shared" si="465"/>
        <v>0</v>
      </c>
      <c r="AZ132" s="151">
        <f t="shared" si="465"/>
        <v>0</v>
      </c>
      <c r="BA132" s="151">
        <f t="shared" si="465"/>
        <v>0</v>
      </c>
      <c r="BB132" s="151">
        <f t="shared" si="465"/>
        <v>0</v>
      </c>
      <c r="BC132" s="151">
        <f t="shared" si="465"/>
        <v>0</v>
      </c>
      <c r="BD132" s="151">
        <f t="shared" si="465"/>
        <v>0</v>
      </c>
      <c r="BE132" s="151">
        <f t="shared" si="465"/>
        <v>0</v>
      </c>
      <c r="BF132" s="151">
        <f t="shared" si="465"/>
        <v>0</v>
      </c>
      <c r="BG132" s="151">
        <f t="shared" si="465"/>
        <v>0</v>
      </c>
      <c r="BH132" s="151">
        <f t="shared" si="465"/>
        <v>0</v>
      </c>
      <c r="BI132" s="151">
        <f t="shared" si="465"/>
        <v>0</v>
      </c>
      <c r="BJ132" s="151">
        <f t="shared" si="465"/>
        <v>0</v>
      </c>
      <c r="BK132" s="151">
        <f t="shared" si="465"/>
        <v>0</v>
      </c>
      <c r="BL132" s="151">
        <f t="shared" si="465"/>
        <v>0</v>
      </c>
      <c r="BM132" s="151">
        <f t="shared" si="465"/>
        <v>0</v>
      </c>
      <c r="BN132" s="151">
        <f t="shared" si="465"/>
        <v>0</v>
      </c>
      <c r="BO132" s="151">
        <f t="shared" si="465"/>
        <v>0</v>
      </c>
      <c r="BP132" s="151">
        <f t="shared" si="465"/>
        <v>0</v>
      </c>
      <c r="BQ132" s="151">
        <f t="shared" si="465"/>
        <v>0</v>
      </c>
      <c r="BR132" s="151">
        <f t="shared" si="465"/>
        <v>0</v>
      </c>
      <c r="BS132" s="151">
        <f t="shared" si="465"/>
        <v>100085193.26581047</v>
      </c>
      <c r="BT132" s="151">
        <f t="shared" si="465"/>
        <v>0</v>
      </c>
      <c r="BU132" s="151">
        <f t="shared" si="465"/>
        <v>0</v>
      </c>
      <c r="BV132" s="151">
        <f t="shared" si="465"/>
        <v>0</v>
      </c>
      <c r="BW132" s="151">
        <f t="shared" ref="BW132:CE132" si="466">SUM(BW133:BW138)</f>
        <v>0</v>
      </c>
      <c r="BX132" s="151">
        <f t="shared" si="466"/>
        <v>0</v>
      </c>
      <c r="BY132" s="151">
        <f t="shared" si="466"/>
        <v>0</v>
      </c>
      <c r="BZ132" s="151">
        <f t="shared" si="466"/>
        <v>0</v>
      </c>
      <c r="CA132" s="151">
        <f t="shared" si="466"/>
        <v>0</v>
      </c>
      <c r="CB132" s="151">
        <f t="shared" si="466"/>
        <v>0</v>
      </c>
      <c r="CC132" s="151">
        <f t="shared" si="466"/>
        <v>0</v>
      </c>
      <c r="CD132" s="151">
        <f t="shared" si="466"/>
        <v>0</v>
      </c>
      <c r="CE132" s="151">
        <f t="shared" si="466"/>
        <v>0</v>
      </c>
    </row>
    <row r="133" spans="1:83">
      <c r="A133" s="41">
        <f>ROW()</f>
        <v>133</v>
      </c>
      <c r="C133" s="62" t="s">
        <v>267</v>
      </c>
      <c r="G133" s="111">
        <f>I3</f>
        <v>43830</v>
      </c>
      <c r="H133" s="282">
        <f>-'A&amp;R'!G72</f>
        <v>-76470675</v>
      </c>
      <c r="J133" s="152">
        <f t="shared" si="441"/>
        <v>-76470675</v>
      </c>
      <c r="K133" s="155">
        <f>($G133=K$2)*$H133</f>
        <v>-76470675</v>
      </c>
      <c r="L133" s="155">
        <f t="shared" ref="L133:BG141" si="467">($G133=L$2)*$H133</f>
        <v>0</v>
      </c>
      <c r="M133" s="155">
        <f t="shared" si="467"/>
        <v>0</v>
      </c>
      <c r="N133" s="155">
        <f t="shared" si="467"/>
        <v>0</v>
      </c>
      <c r="O133" s="155">
        <f t="shared" si="467"/>
        <v>0</v>
      </c>
      <c r="P133" s="155">
        <f t="shared" si="467"/>
        <v>0</v>
      </c>
      <c r="Q133" s="155">
        <f t="shared" si="467"/>
        <v>0</v>
      </c>
      <c r="R133" s="155">
        <f t="shared" si="467"/>
        <v>0</v>
      </c>
      <c r="S133" s="155">
        <f t="shared" si="467"/>
        <v>0</v>
      </c>
      <c r="T133" s="155">
        <f t="shared" si="467"/>
        <v>0</v>
      </c>
      <c r="U133" s="155">
        <f t="shared" si="467"/>
        <v>0</v>
      </c>
      <c r="V133" s="155">
        <f t="shared" si="467"/>
        <v>0</v>
      </c>
      <c r="W133" s="155">
        <f t="shared" si="467"/>
        <v>0</v>
      </c>
      <c r="X133" s="155">
        <f t="shared" si="467"/>
        <v>0</v>
      </c>
      <c r="Y133" s="155">
        <f t="shared" si="467"/>
        <v>0</v>
      </c>
      <c r="Z133" s="155">
        <f t="shared" si="467"/>
        <v>0</v>
      </c>
      <c r="AA133" s="155">
        <f t="shared" si="467"/>
        <v>0</v>
      </c>
      <c r="AB133" s="155">
        <f t="shared" si="467"/>
        <v>0</v>
      </c>
      <c r="AC133" s="155">
        <f t="shared" si="467"/>
        <v>0</v>
      </c>
      <c r="AD133" s="155">
        <f t="shared" si="467"/>
        <v>0</v>
      </c>
      <c r="AE133" s="155">
        <f t="shared" si="467"/>
        <v>0</v>
      </c>
      <c r="AF133" s="155">
        <f t="shared" si="467"/>
        <v>0</v>
      </c>
      <c r="AG133" s="155">
        <f t="shared" si="467"/>
        <v>0</v>
      </c>
      <c r="AH133" s="155">
        <f t="shared" si="467"/>
        <v>0</v>
      </c>
      <c r="AI133" s="155">
        <f t="shared" si="467"/>
        <v>0</v>
      </c>
      <c r="AJ133" s="155">
        <f t="shared" si="467"/>
        <v>0</v>
      </c>
      <c r="AK133" s="155">
        <f t="shared" si="467"/>
        <v>0</v>
      </c>
      <c r="AL133" s="155">
        <f t="shared" si="467"/>
        <v>0</v>
      </c>
      <c r="AM133" s="155">
        <f t="shared" si="467"/>
        <v>0</v>
      </c>
      <c r="AN133" s="155">
        <f t="shared" si="467"/>
        <v>0</v>
      </c>
      <c r="AO133" s="155">
        <f t="shared" si="467"/>
        <v>0</v>
      </c>
      <c r="AP133" s="155">
        <f t="shared" si="467"/>
        <v>0</v>
      </c>
      <c r="AQ133" s="155">
        <f t="shared" si="467"/>
        <v>0</v>
      </c>
      <c r="AR133" s="155">
        <f t="shared" si="467"/>
        <v>0</v>
      </c>
      <c r="AS133" s="155">
        <f t="shared" si="467"/>
        <v>0</v>
      </c>
      <c r="AT133" s="155">
        <f t="shared" si="467"/>
        <v>0</v>
      </c>
      <c r="AU133" s="155">
        <f t="shared" si="467"/>
        <v>0</v>
      </c>
      <c r="AV133" s="155">
        <f t="shared" si="467"/>
        <v>0</v>
      </c>
      <c r="AW133" s="155">
        <f t="shared" si="467"/>
        <v>0</v>
      </c>
      <c r="AX133" s="155">
        <f t="shared" si="467"/>
        <v>0</v>
      </c>
      <c r="AY133" s="155">
        <f t="shared" si="467"/>
        <v>0</v>
      </c>
      <c r="AZ133" s="155">
        <f t="shared" si="467"/>
        <v>0</v>
      </c>
      <c r="BA133" s="155">
        <f t="shared" si="467"/>
        <v>0</v>
      </c>
      <c r="BB133" s="155">
        <f t="shared" si="467"/>
        <v>0</v>
      </c>
      <c r="BC133" s="155">
        <f t="shared" si="467"/>
        <v>0</v>
      </c>
      <c r="BD133" s="155">
        <f t="shared" si="467"/>
        <v>0</v>
      </c>
      <c r="BE133" s="155">
        <f t="shared" si="467"/>
        <v>0</v>
      </c>
      <c r="BF133" s="155">
        <f t="shared" si="467"/>
        <v>0</v>
      </c>
      <c r="BG133" s="155">
        <f t="shared" si="467"/>
        <v>0</v>
      </c>
      <c r="BH133" s="155">
        <f t="shared" ref="BH133:BW141" si="468">($G133=BH$2)*$H133</f>
        <v>0</v>
      </c>
      <c r="BI133" s="155">
        <f t="shared" si="468"/>
        <v>0</v>
      </c>
      <c r="BJ133" s="155">
        <f t="shared" si="468"/>
        <v>0</v>
      </c>
      <c r="BK133" s="155">
        <f t="shared" si="468"/>
        <v>0</v>
      </c>
      <c r="BL133" s="155">
        <f t="shared" si="468"/>
        <v>0</v>
      </c>
      <c r="BM133" s="155">
        <f t="shared" si="468"/>
        <v>0</v>
      </c>
      <c r="BN133" s="155">
        <f t="shared" si="468"/>
        <v>0</v>
      </c>
      <c r="BO133" s="155">
        <f t="shared" si="468"/>
        <v>0</v>
      </c>
      <c r="BP133" s="155">
        <f t="shared" si="468"/>
        <v>0</v>
      </c>
      <c r="BQ133" s="155">
        <f t="shared" si="468"/>
        <v>0</v>
      </c>
      <c r="BR133" s="155">
        <f t="shared" si="468"/>
        <v>0</v>
      </c>
      <c r="BS133" s="155">
        <f t="shared" si="468"/>
        <v>0</v>
      </c>
      <c r="BT133" s="155">
        <f t="shared" si="468"/>
        <v>0</v>
      </c>
      <c r="BU133" s="155">
        <f t="shared" si="468"/>
        <v>0</v>
      </c>
      <c r="BV133" s="155">
        <f t="shared" si="468"/>
        <v>0</v>
      </c>
      <c r="BW133" s="155">
        <f t="shared" si="468"/>
        <v>0</v>
      </c>
      <c r="BX133" s="155">
        <f t="shared" ref="BT133:CE141" si="469">($G133=BX$2)*$H133</f>
        <v>0</v>
      </c>
      <c r="BY133" s="155">
        <f t="shared" si="469"/>
        <v>0</v>
      </c>
      <c r="BZ133" s="155">
        <f t="shared" si="469"/>
        <v>0</v>
      </c>
      <c r="CA133" s="155">
        <f t="shared" si="469"/>
        <v>0</v>
      </c>
      <c r="CB133" s="155">
        <f t="shared" si="469"/>
        <v>0</v>
      </c>
      <c r="CC133" s="155">
        <f t="shared" si="469"/>
        <v>0</v>
      </c>
      <c r="CD133" s="155">
        <f t="shared" si="469"/>
        <v>0</v>
      </c>
      <c r="CE133" s="155">
        <f t="shared" si="469"/>
        <v>0</v>
      </c>
    </row>
    <row r="134" spans="1:83">
      <c r="A134" s="41">
        <f>ROW()</f>
        <v>134</v>
      </c>
      <c r="C134" s="62" t="s">
        <v>268</v>
      </c>
      <c r="G134" s="111">
        <f>G133</f>
        <v>43830</v>
      </c>
      <c r="H134" s="282">
        <f>-'A&amp;R'!G73</f>
        <v>-13524825</v>
      </c>
      <c r="J134" s="152">
        <f t="shared" si="441"/>
        <v>-13524825</v>
      </c>
      <c r="K134" s="155">
        <f>($G134=K$2)*$H134</f>
        <v>-13524825</v>
      </c>
      <c r="L134" s="155">
        <f t="shared" ref="L134:BW134" si="470">($G134=L$2)*$H134</f>
        <v>0</v>
      </c>
      <c r="M134" s="155">
        <f t="shared" si="470"/>
        <v>0</v>
      </c>
      <c r="N134" s="155">
        <f t="shared" si="470"/>
        <v>0</v>
      </c>
      <c r="O134" s="155">
        <f t="shared" si="470"/>
        <v>0</v>
      </c>
      <c r="P134" s="155">
        <f t="shared" si="470"/>
        <v>0</v>
      </c>
      <c r="Q134" s="155">
        <f t="shared" si="470"/>
        <v>0</v>
      </c>
      <c r="R134" s="155">
        <f t="shared" si="470"/>
        <v>0</v>
      </c>
      <c r="S134" s="155">
        <f t="shared" si="470"/>
        <v>0</v>
      </c>
      <c r="T134" s="155">
        <f t="shared" si="470"/>
        <v>0</v>
      </c>
      <c r="U134" s="155">
        <f t="shared" si="470"/>
        <v>0</v>
      </c>
      <c r="V134" s="155">
        <f t="shared" si="470"/>
        <v>0</v>
      </c>
      <c r="W134" s="155">
        <f t="shared" si="470"/>
        <v>0</v>
      </c>
      <c r="X134" s="155">
        <f t="shared" si="470"/>
        <v>0</v>
      </c>
      <c r="Y134" s="155">
        <f t="shared" si="470"/>
        <v>0</v>
      </c>
      <c r="Z134" s="155">
        <f t="shared" si="470"/>
        <v>0</v>
      </c>
      <c r="AA134" s="155">
        <f t="shared" si="470"/>
        <v>0</v>
      </c>
      <c r="AB134" s="155">
        <f t="shared" si="470"/>
        <v>0</v>
      </c>
      <c r="AC134" s="155">
        <f t="shared" si="470"/>
        <v>0</v>
      </c>
      <c r="AD134" s="155">
        <f t="shared" si="470"/>
        <v>0</v>
      </c>
      <c r="AE134" s="155">
        <f t="shared" si="470"/>
        <v>0</v>
      </c>
      <c r="AF134" s="155">
        <f t="shared" si="470"/>
        <v>0</v>
      </c>
      <c r="AG134" s="155">
        <f t="shared" si="470"/>
        <v>0</v>
      </c>
      <c r="AH134" s="155">
        <f t="shared" si="470"/>
        <v>0</v>
      </c>
      <c r="AI134" s="155">
        <f t="shared" si="470"/>
        <v>0</v>
      </c>
      <c r="AJ134" s="155">
        <f t="shared" si="470"/>
        <v>0</v>
      </c>
      <c r="AK134" s="155">
        <f t="shared" si="470"/>
        <v>0</v>
      </c>
      <c r="AL134" s="155">
        <f t="shared" si="470"/>
        <v>0</v>
      </c>
      <c r="AM134" s="155">
        <f t="shared" si="470"/>
        <v>0</v>
      </c>
      <c r="AN134" s="155">
        <f t="shared" si="470"/>
        <v>0</v>
      </c>
      <c r="AO134" s="155">
        <f t="shared" si="470"/>
        <v>0</v>
      </c>
      <c r="AP134" s="155">
        <f t="shared" si="470"/>
        <v>0</v>
      </c>
      <c r="AQ134" s="155">
        <f t="shared" si="470"/>
        <v>0</v>
      </c>
      <c r="AR134" s="155">
        <f t="shared" si="470"/>
        <v>0</v>
      </c>
      <c r="AS134" s="155">
        <f t="shared" si="470"/>
        <v>0</v>
      </c>
      <c r="AT134" s="155">
        <f t="shared" si="470"/>
        <v>0</v>
      </c>
      <c r="AU134" s="155">
        <f t="shared" si="470"/>
        <v>0</v>
      </c>
      <c r="AV134" s="155">
        <f t="shared" si="470"/>
        <v>0</v>
      </c>
      <c r="AW134" s="155">
        <f t="shared" si="470"/>
        <v>0</v>
      </c>
      <c r="AX134" s="155">
        <f t="shared" si="470"/>
        <v>0</v>
      </c>
      <c r="AY134" s="155">
        <f t="shared" si="470"/>
        <v>0</v>
      </c>
      <c r="AZ134" s="155">
        <f t="shared" si="470"/>
        <v>0</v>
      </c>
      <c r="BA134" s="155">
        <f t="shared" si="470"/>
        <v>0</v>
      </c>
      <c r="BB134" s="155">
        <f t="shared" si="470"/>
        <v>0</v>
      </c>
      <c r="BC134" s="155">
        <f t="shared" si="470"/>
        <v>0</v>
      </c>
      <c r="BD134" s="155">
        <f t="shared" si="470"/>
        <v>0</v>
      </c>
      <c r="BE134" s="155">
        <f t="shared" si="470"/>
        <v>0</v>
      </c>
      <c r="BF134" s="155">
        <f t="shared" si="470"/>
        <v>0</v>
      </c>
      <c r="BG134" s="155">
        <f t="shared" si="470"/>
        <v>0</v>
      </c>
      <c r="BH134" s="155">
        <f t="shared" si="470"/>
        <v>0</v>
      </c>
      <c r="BI134" s="155">
        <f t="shared" si="470"/>
        <v>0</v>
      </c>
      <c r="BJ134" s="155">
        <f t="shared" si="470"/>
        <v>0</v>
      </c>
      <c r="BK134" s="155">
        <f t="shared" si="470"/>
        <v>0</v>
      </c>
      <c r="BL134" s="155">
        <f t="shared" si="470"/>
        <v>0</v>
      </c>
      <c r="BM134" s="155">
        <f t="shared" si="470"/>
        <v>0</v>
      </c>
      <c r="BN134" s="155">
        <f t="shared" si="470"/>
        <v>0</v>
      </c>
      <c r="BO134" s="155">
        <f t="shared" si="470"/>
        <v>0</v>
      </c>
      <c r="BP134" s="155">
        <f t="shared" si="470"/>
        <v>0</v>
      </c>
      <c r="BQ134" s="155">
        <f t="shared" si="470"/>
        <v>0</v>
      </c>
      <c r="BR134" s="155">
        <f t="shared" si="470"/>
        <v>0</v>
      </c>
      <c r="BS134" s="155">
        <f t="shared" si="470"/>
        <v>0</v>
      </c>
      <c r="BT134" s="155">
        <f t="shared" si="470"/>
        <v>0</v>
      </c>
      <c r="BU134" s="155">
        <f t="shared" si="470"/>
        <v>0</v>
      </c>
      <c r="BV134" s="155">
        <f t="shared" si="470"/>
        <v>0</v>
      </c>
      <c r="BW134" s="155">
        <f t="shared" si="470"/>
        <v>0</v>
      </c>
      <c r="BX134" s="155">
        <f t="shared" si="469"/>
        <v>0</v>
      </c>
      <c r="BY134" s="155">
        <f t="shared" si="469"/>
        <v>0</v>
      </c>
      <c r="BZ134" s="155">
        <f t="shared" si="469"/>
        <v>0</v>
      </c>
      <c r="CA134" s="155">
        <f t="shared" si="469"/>
        <v>0</v>
      </c>
      <c r="CB134" s="155">
        <f t="shared" si="469"/>
        <v>0</v>
      </c>
      <c r="CC134" s="155">
        <f t="shared" si="469"/>
        <v>0</v>
      </c>
      <c r="CD134" s="155">
        <f t="shared" si="469"/>
        <v>0</v>
      </c>
      <c r="CE134" s="155">
        <f t="shared" si="469"/>
        <v>0</v>
      </c>
    </row>
    <row r="135" spans="1:83">
      <c r="A135" s="41">
        <f>ROW()</f>
        <v>135</v>
      </c>
      <c r="C135" s="62" t="s">
        <v>206</v>
      </c>
      <c r="G135" s="111">
        <f>G133</f>
        <v>43830</v>
      </c>
      <c r="H135" s="282">
        <f>-'A&amp;R'!G74</f>
        <v>-2319930.25</v>
      </c>
      <c r="J135" s="152">
        <f t="shared" si="441"/>
        <v>-2319930.25</v>
      </c>
      <c r="K135" s="155">
        <f>($G135=K$2)*$H135</f>
        <v>-2319930.25</v>
      </c>
      <c r="L135" s="155">
        <f t="shared" si="467"/>
        <v>0</v>
      </c>
      <c r="M135" s="155">
        <f t="shared" si="467"/>
        <v>0</v>
      </c>
      <c r="N135" s="155">
        <f t="shared" si="467"/>
        <v>0</v>
      </c>
      <c r="O135" s="155">
        <f t="shared" si="467"/>
        <v>0</v>
      </c>
      <c r="P135" s="155">
        <f t="shared" si="467"/>
        <v>0</v>
      </c>
      <c r="Q135" s="155">
        <f t="shared" si="467"/>
        <v>0</v>
      </c>
      <c r="R135" s="155">
        <f t="shared" si="467"/>
        <v>0</v>
      </c>
      <c r="S135" s="155">
        <f t="shared" si="467"/>
        <v>0</v>
      </c>
      <c r="T135" s="155">
        <f t="shared" si="467"/>
        <v>0</v>
      </c>
      <c r="U135" s="155">
        <f t="shared" si="467"/>
        <v>0</v>
      </c>
      <c r="V135" s="155">
        <f t="shared" si="467"/>
        <v>0</v>
      </c>
      <c r="W135" s="155">
        <f t="shared" si="467"/>
        <v>0</v>
      </c>
      <c r="X135" s="155">
        <f t="shared" si="467"/>
        <v>0</v>
      </c>
      <c r="Y135" s="155">
        <f t="shared" si="467"/>
        <v>0</v>
      </c>
      <c r="Z135" s="155">
        <f t="shared" si="467"/>
        <v>0</v>
      </c>
      <c r="AA135" s="155">
        <f t="shared" si="467"/>
        <v>0</v>
      </c>
      <c r="AB135" s="155">
        <f t="shared" si="467"/>
        <v>0</v>
      </c>
      <c r="AC135" s="155">
        <f t="shared" si="467"/>
        <v>0</v>
      </c>
      <c r="AD135" s="155">
        <f t="shared" si="467"/>
        <v>0</v>
      </c>
      <c r="AE135" s="155">
        <f t="shared" si="467"/>
        <v>0</v>
      </c>
      <c r="AF135" s="155">
        <f t="shared" si="467"/>
        <v>0</v>
      </c>
      <c r="AG135" s="155">
        <f t="shared" si="467"/>
        <v>0</v>
      </c>
      <c r="AH135" s="155">
        <f t="shared" si="467"/>
        <v>0</v>
      </c>
      <c r="AI135" s="155">
        <f t="shared" si="467"/>
        <v>0</v>
      </c>
      <c r="AJ135" s="155">
        <f t="shared" si="467"/>
        <v>0</v>
      </c>
      <c r="AK135" s="155">
        <f t="shared" si="467"/>
        <v>0</v>
      </c>
      <c r="AL135" s="155">
        <f t="shared" si="467"/>
        <v>0</v>
      </c>
      <c r="AM135" s="155">
        <f t="shared" si="467"/>
        <v>0</v>
      </c>
      <c r="AN135" s="155">
        <f t="shared" si="467"/>
        <v>0</v>
      </c>
      <c r="AO135" s="155">
        <f t="shared" si="467"/>
        <v>0</v>
      </c>
      <c r="AP135" s="155">
        <f t="shared" si="467"/>
        <v>0</v>
      </c>
      <c r="AQ135" s="155">
        <f t="shared" si="467"/>
        <v>0</v>
      </c>
      <c r="AR135" s="155">
        <f t="shared" si="467"/>
        <v>0</v>
      </c>
      <c r="AS135" s="155">
        <f t="shared" si="467"/>
        <v>0</v>
      </c>
      <c r="AT135" s="155">
        <f t="shared" si="467"/>
        <v>0</v>
      </c>
      <c r="AU135" s="155">
        <f t="shared" si="467"/>
        <v>0</v>
      </c>
      <c r="AV135" s="155">
        <f t="shared" si="467"/>
        <v>0</v>
      </c>
      <c r="AW135" s="155">
        <f t="shared" si="467"/>
        <v>0</v>
      </c>
      <c r="AX135" s="155">
        <f t="shared" si="467"/>
        <v>0</v>
      </c>
      <c r="AY135" s="155">
        <f t="shared" si="467"/>
        <v>0</v>
      </c>
      <c r="AZ135" s="155">
        <f t="shared" si="467"/>
        <v>0</v>
      </c>
      <c r="BA135" s="155">
        <f t="shared" si="467"/>
        <v>0</v>
      </c>
      <c r="BB135" s="155">
        <f t="shared" si="467"/>
        <v>0</v>
      </c>
      <c r="BC135" s="155">
        <f t="shared" si="467"/>
        <v>0</v>
      </c>
      <c r="BD135" s="155">
        <f t="shared" si="467"/>
        <v>0</v>
      </c>
      <c r="BE135" s="155">
        <f t="shared" si="467"/>
        <v>0</v>
      </c>
      <c r="BF135" s="155">
        <f t="shared" si="467"/>
        <v>0</v>
      </c>
      <c r="BG135" s="155">
        <f t="shared" si="467"/>
        <v>0</v>
      </c>
      <c r="BH135" s="155">
        <f t="shared" si="468"/>
        <v>0</v>
      </c>
      <c r="BI135" s="155">
        <f t="shared" si="468"/>
        <v>0</v>
      </c>
      <c r="BJ135" s="155">
        <f t="shared" si="468"/>
        <v>0</v>
      </c>
      <c r="BK135" s="155">
        <f t="shared" si="468"/>
        <v>0</v>
      </c>
      <c r="BL135" s="155">
        <f t="shared" si="468"/>
        <v>0</v>
      </c>
      <c r="BM135" s="155">
        <f t="shared" si="468"/>
        <v>0</v>
      </c>
      <c r="BN135" s="155">
        <f t="shared" si="468"/>
        <v>0</v>
      </c>
      <c r="BO135" s="155">
        <f t="shared" si="468"/>
        <v>0</v>
      </c>
      <c r="BP135" s="155">
        <f t="shared" si="468"/>
        <v>0</v>
      </c>
      <c r="BQ135" s="155">
        <f t="shared" si="468"/>
        <v>0</v>
      </c>
      <c r="BR135" s="155">
        <f t="shared" si="468"/>
        <v>0</v>
      </c>
      <c r="BS135" s="155">
        <f t="shared" si="468"/>
        <v>0</v>
      </c>
      <c r="BT135" s="155">
        <f t="shared" si="469"/>
        <v>0</v>
      </c>
      <c r="BU135" s="155">
        <f t="shared" si="469"/>
        <v>0</v>
      </c>
      <c r="BV135" s="155">
        <f t="shared" si="469"/>
        <v>0</v>
      </c>
      <c r="BW135" s="155">
        <f t="shared" si="469"/>
        <v>0</v>
      </c>
      <c r="BX135" s="155">
        <f t="shared" si="469"/>
        <v>0</v>
      </c>
      <c r="BY135" s="155">
        <f t="shared" si="469"/>
        <v>0</v>
      </c>
      <c r="BZ135" s="155">
        <f t="shared" si="469"/>
        <v>0</v>
      </c>
      <c r="CA135" s="155">
        <f t="shared" si="469"/>
        <v>0</v>
      </c>
      <c r="CB135" s="155">
        <f t="shared" si="469"/>
        <v>0</v>
      </c>
      <c r="CC135" s="155">
        <f t="shared" si="469"/>
        <v>0</v>
      </c>
      <c r="CD135" s="155">
        <f t="shared" si="469"/>
        <v>0</v>
      </c>
      <c r="CE135" s="155">
        <f t="shared" si="469"/>
        <v>0</v>
      </c>
    </row>
    <row r="136" spans="1:83">
      <c r="A136" s="41">
        <f>ROW()</f>
        <v>136</v>
      </c>
      <c r="C136" s="62" t="s">
        <v>270</v>
      </c>
      <c r="G136" s="111">
        <f>I4</f>
        <v>45657</v>
      </c>
      <c r="H136" s="282">
        <f>'A&amp;R'!K76-H137</f>
        <v>90229290.891883135</v>
      </c>
      <c r="J136" s="152">
        <f t="shared" si="441"/>
        <v>90229290.891883135</v>
      </c>
      <c r="K136" s="155">
        <f t="shared" ref="K136:Z141" si="471">($G136=K$2)*$H136</f>
        <v>0</v>
      </c>
      <c r="L136" s="155">
        <f t="shared" si="471"/>
        <v>0</v>
      </c>
      <c r="M136" s="155">
        <f t="shared" si="471"/>
        <v>0</v>
      </c>
      <c r="N136" s="155">
        <f t="shared" si="471"/>
        <v>0</v>
      </c>
      <c r="O136" s="155">
        <f t="shared" si="471"/>
        <v>0</v>
      </c>
      <c r="P136" s="155">
        <f t="shared" si="471"/>
        <v>0</v>
      </c>
      <c r="Q136" s="155">
        <f t="shared" si="471"/>
        <v>0</v>
      </c>
      <c r="R136" s="155">
        <f t="shared" si="471"/>
        <v>0</v>
      </c>
      <c r="S136" s="155">
        <f t="shared" si="471"/>
        <v>0</v>
      </c>
      <c r="T136" s="155">
        <f t="shared" si="471"/>
        <v>0</v>
      </c>
      <c r="U136" s="155">
        <f t="shared" si="471"/>
        <v>0</v>
      </c>
      <c r="V136" s="155">
        <f t="shared" si="471"/>
        <v>0</v>
      </c>
      <c r="W136" s="155">
        <f t="shared" si="471"/>
        <v>0</v>
      </c>
      <c r="X136" s="155">
        <f t="shared" si="471"/>
        <v>0</v>
      </c>
      <c r="Y136" s="155">
        <f t="shared" si="471"/>
        <v>0</v>
      </c>
      <c r="Z136" s="155">
        <f t="shared" si="471"/>
        <v>0</v>
      </c>
      <c r="AA136" s="155">
        <f t="shared" si="467"/>
        <v>0</v>
      </c>
      <c r="AB136" s="155">
        <f t="shared" si="467"/>
        <v>0</v>
      </c>
      <c r="AC136" s="155">
        <f t="shared" si="467"/>
        <v>0</v>
      </c>
      <c r="AD136" s="155">
        <f t="shared" si="467"/>
        <v>0</v>
      </c>
      <c r="AE136" s="155">
        <f t="shared" si="467"/>
        <v>0</v>
      </c>
      <c r="AF136" s="155">
        <f t="shared" si="467"/>
        <v>0</v>
      </c>
      <c r="AG136" s="155">
        <f t="shared" si="467"/>
        <v>0</v>
      </c>
      <c r="AH136" s="155">
        <f t="shared" si="467"/>
        <v>0</v>
      </c>
      <c r="AI136" s="155">
        <f t="shared" si="467"/>
        <v>0</v>
      </c>
      <c r="AJ136" s="155">
        <f t="shared" si="467"/>
        <v>0</v>
      </c>
      <c r="AK136" s="155">
        <f t="shared" si="467"/>
        <v>0</v>
      </c>
      <c r="AL136" s="155">
        <f t="shared" si="467"/>
        <v>0</v>
      </c>
      <c r="AM136" s="155">
        <f t="shared" si="467"/>
        <v>0</v>
      </c>
      <c r="AN136" s="155">
        <f t="shared" si="467"/>
        <v>0</v>
      </c>
      <c r="AO136" s="155">
        <f t="shared" si="467"/>
        <v>0</v>
      </c>
      <c r="AP136" s="155">
        <f t="shared" si="467"/>
        <v>0</v>
      </c>
      <c r="AQ136" s="155">
        <f t="shared" si="467"/>
        <v>0</v>
      </c>
      <c r="AR136" s="155">
        <f t="shared" si="467"/>
        <v>0</v>
      </c>
      <c r="AS136" s="155">
        <f t="shared" si="467"/>
        <v>0</v>
      </c>
      <c r="AT136" s="155">
        <f t="shared" si="467"/>
        <v>0</v>
      </c>
      <c r="AU136" s="155">
        <f t="shared" si="467"/>
        <v>0</v>
      </c>
      <c r="AV136" s="155">
        <f t="shared" si="467"/>
        <v>0</v>
      </c>
      <c r="AW136" s="155">
        <f t="shared" si="467"/>
        <v>0</v>
      </c>
      <c r="AX136" s="155">
        <f t="shared" si="467"/>
        <v>0</v>
      </c>
      <c r="AY136" s="155">
        <f t="shared" si="467"/>
        <v>0</v>
      </c>
      <c r="AZ136" s="155">
        <f t="shared" si="467"/>
        <v>0</v>
      </c>
      <c r="BA136" s="155">
        <f t="shared" si="467"/>
        <v>0</v>
      </c>
      <c r="BB136" s="155">
        <f t="shared" si="467"/>
        <v>0</v>
      </c>
      <c r="BC136" s="155">
        <f t="shared" si="467"/>
        <v>0</v>
      </c>
      <c r="BD136" s="155">
        <f t="shared" si="467"/>
        <v>0</v>
      </c>
      <c r="BE136" s="155">
        <f t="shared" si="467"/>
        <v>0</v>
      </c>
      <c r="BF136" s="155">
        <f t="shared" si="467"/>
        <v>0</v>
      </c>
      <c r="BG136" s="155">
        <f t="shared" si="467"/>
        <v>0</v>
      </c>
      <c r="BH136" s="155">
        <f t="shared" si="468"/>
        <v>0</v>
      </c>
      <c r="BI136" s="155">
        <f t="shared" si="468"/>
        <v>0</v>
      </c>
      <c r="BJ136" s="155">
        <f t="shared" si="468"/>
        <v>0</v>
      </c>
      <c r="BK136" s="155">
        <f t="shared" si="468"/>
        <v>0</v>
      </c>
      <c r="BL136" s="155">
        <f t="shared" si="468"/>
        <v>0</v>
      </c>
      <c r="BM136" s="155">
        <f t="shared" si="468"/>
        <v>0</v>
      </c>
      <c r="BN136" s="155">
        <f t="shared" si="468"/>
        <v>0</v>
      </c>
      <c r="BO136" s="155">
        <f t="shared" si="468"/>
        <v>0</v>
      </c>
      <c r="BP136" s="155">
        <f t="shared" si="468"/>
        <v>0</v>
      </c>
      <c r="BQ136" s="155">
        <f t="shared" si="468"/>
        <v>0</v>
      </c>
      <c r="BR136" s="155">
        <f t="shared" si="468"/>
        <v>0</v>
      </c>
      <c r="BS136" s="155">
        <f t="shared" si="468"/>
        <v>90229290.891883135</v>
      </c>
      <c r="BT136" s="155">
        <f t="shared" si="469"/>
        <v>0</v>
      </c>
      <c r="BU136" s="155">
        <f t="shared" si="469"/>
        <v>0</v>
      </c>
      <c r="BV136" s="155">
        <f t="shared" si="469"/>
        <v>0</v>
      </c>
      <c r="BW136" s="155">
        <f t="shared" si="469"/>
        <v>0</v>
      </c>
      <c r="BX136" s="155">
        <f t="shared" si="469"/>
        <v>0</v>
      </c>
      <c r="BY136" s="155">
        <f t="shared" si="469"/>
        <v>0</v>
      </c>
      <c r="BZ136" s="155">
        <f t="shared" si="469"/>
        <v>0</v>
      </c>
      <c r="CA136" s="155">
        <f t="shared" si="469"/>
        <v>0</v>
      </c>
      <c r="CB136" s="155">
        <f t="shared" si="469"/>
        <v>0</v>
      </c>
      <c r="CC136" s="155">
        <f t="shared" si="469"/>
        <v>0</v>
      </c>
      <c r="CD136" s="155">
        <f t="shared" si="469"/>
        <v>0</v>
      </c>
      <c r="CE136" s="155">
        <f t="shared" si="469"/>
        <v>0</v>
      </c>
    </row>
    <row r="137" spans="1:83">
      <c r="A137" s="41">
        <f>ROW()</f>
        <v>137</v>
      </c>
      <c r="C137" s="62" t="s">
        <v>269</v>
      </c>
      <c r="G137" s="111">
        <f>G136</f>
        <v>45657</v>
      </c>
      <c r="H137" s="282">
        <f>-H134</f>
        <v>13524825</v>
      </c>
      <c r="J137" s="152">
        <f t="shared" si="441"/>
        <v>13524825</v>
      </c>
      <c r="K137" s="155">
        <f t="shared" si="471"/>
        <v>0</v>
      </c>
      <c r="L137" s="155">
        <f t="shared" si="471"/>
        <v>0</v>
      </c>
      <c r="M137" s="155">
        <f t="shared" si="471"/>
        <v>0</v>
      </c>
      <c r="N137" s="155">
        <f t="shared" si="471"/>
        <v>0</v>
      </c>
      <c r="O137" s="155">
        <f t="shared" si="471"/>
        <v>0</v>
      </c>
      <c r="P137" s="155">
        <f t="shared" si="471"/>
        <v>0</v>
      </c>
      <c r="Q137" s="155">
        <f t="shared" si="471"/>
        <v>0</v>
      </c>
      <c r="R137" s="155">
        <f t="shared" si="471"/>
        <v>0</v>
      </c>
      <c r="S137" s="155">
        <f t="shared" si="471"/>
        <v>0</v>
      </c>
      <c r="T137" s="155">
        <f t="shared" si="471"/>
        <v>0</v>
      </c>
      <c r="U137" s="155">
        <f t="shared" si="471"/>
        <v>0</v>
      </c>
      <c r="V137" s="155">
        <f t="shared" si="471"/>
        <v>0</v>
      </c>
      <c r="W137" s="155">
        <f t="shared" si="471"/>
        <v>0</v>
      </c>
      <c r="X137" s="155">
        <f t="shared" si="471"/>
        <v>0</v>
      </c>
      <c r="Y137" s="155">
        <f t="shared" si="471"/>
        <v>0</v>
      </c>
      <c r="Z137" s="155">
        <f t="shared" si="471"/>
        <v>0</v>
      </c>
      <c r="AA137" s="155">
        <f t="shared" si="467"/>
        <v>0</v>
      </c>
      <c r="AB137" s="155">
        <f t="shared" si="467"/>
        <v>0</v>
      </c>
      <c r="AC137" s="155">
        <f t="shared" si="467"/>
        <v>0</v>
      </c>
      <c r="AD137" s="155">
        <f t="shared" si="467"/>
        <v>0</v>
      </c>
      <c r="AE137" s="155">
        <f t="shared" si="467"/>
        <v>0</v>
      </c>
      <c r="AF137" s="155">
        <f t="shared" si="467"/>
        <v>0</v>
      </c>
      <c r="AG137" s="155">
        <f t="shared" si="467"/>
        <v>0</v>
      </c>
      <c r="AH137" s="155">
        <f t="shared" si="467"/>
        <v>0</v>
      </c>
      <c r="AI137" s="155">
        <f t="shared" si="467"/>
        <v>0</v>
      </c>
      <c r="AJ137" s="155">
        <f t="shared" si="467"/>
        <v>0</v>
      </c>
      <c r="AK137" s="155">
        <f t="shared" si="467"/>
        <v>0</v>
      </c>
      <c r="AL137" s="155">
        <f t="shared" si="467"/>
        <v>0</v>
      </c>
      <c r="AM137" s="155">
        <f t="shared" ref="AM137:CE137" si="472">($G137=AM$2)*$H137</f>
        <v>0</v>
      </c>
      <c r="AN137" s="155">
        <f t="shared" si="472"/>
        <v>0</v>
      </c>
      <c r="AO137" s="155">
        <f t="shared" si="472"/>
        <v>0</v>
      </c>
      <c r="AP137" s="155">
        <f t="shared" si="472"/>
        <v>0</v>
      </c>
      <c r="AQ137" s="155">
        <f t="shared" si="472"/>
        <v>0</v>
      </c>
      <c r="AR137" s="155">
        <f t="shared" si="472"/>
        <v>0</v>
      </c>
      <c r="AS137" s="155">
        <f t="shared" si="472"/>
        <v>0</v>
      </c>
      <c r="AT137" s="155">
        <f t="shared" si="472"/>
        <v>0</v>
      </c>
      <c r="AU137" s="155">
        <f t="shared" si="472"/>
        <v>0</v>
      </c>
      <c r="AV137" s="155">
        <f t="shared" si="472"/>
        <v>0</v>
      </c>
      <c r="AW137" s="155">
        <f t="shared" si="472"/>
        <v>0</v>
      </c>
      <c r="AX137" s="155">
        <f t="shared" si="472"/>
        <v>0</v>
      </c>
      <c r="AY137" s="155">
        <f t="shared" si="472"/>
        <v>0</v>
      </c>
      <c r="AZ137" s="155">
        <f t="shared" si="472"/>
        <v>0</v>
      </c>
      <c r="BA137" s="155">
        <f t="shared" si="472"/>
        <v>0</v>
      </c>
      <c r="BB137" s="155">
        <f t="shared" si="472"/>
        <v>0</v>
      </c>
      <c r="BC137" s="155">
        <f t="shared" si="472"/>
        <v>0</v>
      </c>
      <c r="BD137" s="155">
        <f t="shared" si="472"/>
        <v>0</v>
      </c>
      <c r="BE137" s="155">
        <f t="shared" si="472"/>
        <v>0</v>
      </c>
      <c r="BF137" s="155">
        <f t="shared" si="472"/>
        <v>0</v>
      </c>
      <c r="BG137" s="155">
        <f t="shared" si="472"/>
        <v>0</v>
      </c>
      <c r="BH137" s="155">
        <f t="shared" si="472"/>
        <v>0</v>
      </c>
      <c r="BI137" s="155">
        <f t="shared" si="472"/>
        <v>0</v>
      </c>
      <c r="BJ137" s="155">
        <f t="shared" si="472"/>
        <v>0</v>
      </c>
      <c r="BK137" s="155">
        <f t="shared" si="472"/>
        <v>0</v>
      </c>
      <c r="BL137" s="155">
        <f t="shared" si="472"/>
        <v>0</v>
      </c>
      <c r="BM137" s="155">
        <f t="shared" si="472"/>
        <v>0</v>
      </c>
      <c r="BN137" s="155">
        <f t="shared" si="472"/>
        <v>0</v>
      </c>
      <c r="BO137" s="155">
        <f t="shared" si="472"/>
        <v>0</v>
      </c>
      <c r="BP137" s="155">
        <f t="shared" si="472"/>
        <v>0</v>
      </c>
      <c r="BQ137" s="155">
        <f t="shared" si="472"/>
        <v>0</v>
      </c>
      <c r="BR137" s="155">
        <f t="shared" si="472"/>
        <v>0</v>
      </c>
      <c r="BS137" s="155">
        <f t="shared" si="472"/>
        <v>13524825</v>
      </c>
      <c r="BT137" s="155">
        <f t="shared" si="472"/>
        <v>0</v>
      </c>
      <c r="BU137" s="155">
        <f t="shared" si="472"/>
        <v>0</v>
      </c>
      <c r="BV137" s="155">
        <f t="shared" si="472"/>
        <v>0</v>
      </c>
      <c r="BW137" s="155">
        <f t="shared" si="472"/>
        <v>0</v>
      </c>
      <c r="BX137" s="155">
        <f t="shared" si="472"/>
        <v>0</v>
      </c>
      <c r="BY137" s="155">
        <f t="shared" si="472"/>
        <v>0</v>
      </c>
      <c r="BZ137" s="155">
        <f t="shared" si="472"/>
        <v>0</v>
      </c>
      <c r="CA137" s="155">
        <f t="shared" si="472"/>
        <v>0</v>
      </c>
      <c r="CB137" s="155">
        <f t="shared" si="472"/>
        <v>0</v>
      </c>
      <c r="CC137" s="155">
        <f t="shared" si="472"/>
        <v>0</v>
      </c>
      <c r="CD137" s="155">
        <f t="shared" si="472"/>
        <v>0</v>
      </c>
      <c r="CE137" s="155">
        <f t="shared" si="472"/>
        <v>0</v>
      </c>
    </row>
    <row r="138" spans="1:83">
      <c r="A138" s="41">
        <f>ROW()</f>
        <v>138</v>
      </c>
      <c r="C138" s="62" t="s">
        <v>207</v>
      </c>
      <c r="G138" s="111">
        <f>G136</f>
        <v>45657</v>
      </c>
      <c r="H138" s="282">
        <f>'A&amp;R'!L76</f>
        <v>-3668922.6260726671</v>
      </c>
      <c r="J138" s="152">
        <f t="shared" si="441"/>
        <v>-3668922.6260726671</v>
      </c>
      <c r="K138" s="155">
        <f t="shared" si="471"/>
        <v>0</v>
      </c>
      <c r="L138" s="155">
        <f t="shared" si="467"/>
        <v>0</v>
      </c>
      <c r="M138" s="155">
        <f t="shared" si="467"/>
        <v>0</v>
      </c>
      <c r="N138" s="155">
        <f t="shared" si="467"/>
        <v>0</v>
      </c>
      <c r="O138" s="155">
        <f t="shared" si="467"/>
        <v>0</v>
      </c>
      <c r="P138" s="155">
        <f t="shared" si="467"/>
        <v>0</v>
      </c>
      <c r="Q138" s="155">
        <f t="shared" si="467"/>
        <v>0</v>
      </c>
      <c r="R138" s="155">
        <f t="shared" si="467"/>
        <v>0</v>
      </c>
      <c r="S138" s="155">
        <f t="shared" si="467"/>
        <v>0</v>
      </c>
      <c r="T138" s="155">
        <f t="shared" si="467"/>
        <v>0</v>
      </c>
      <c r="U138" s="155">
        <f t="shared" si="467"/>
        <v>0</v>
      </c>
      <c r="V138" s="155">
        <f t="shared" si="467"/>
        <v>0</v>
      </c>
      <c r="W138" s="155">
        <f t="shared" si="467"/>
        <v>0</v>
      </c>
      <c r="X138" s="155">
        <f t="shared" si="467"/>
        <v>0</v>
      </c>
      <c r="Y138" s="155">
        <f t="shared" si="467"/>
        <v>0</v>
      </c>
      <c r="Z138" s="155">
        <f t="shared" si="467"/>
        <v>0</v>
      </c>
      <c r="AA138" s="155">
        <f t="shared" si="467"/>
        <v>0</v>
      </c>
      <c r="AB138" s="155">
        <f t="shared" si="467"/>
        <v>0</v>
      </c>
      <c r="AC138" s="155">
        <f t="shared" si="467"/>
        <v>0</v>
      </c>
      <c r="AD138" s="155">
        <f t="shared" si="467"/>
        <v>0</v>
      </c>
      <c r="AE138" s="155">
        <f t="shared" si="467"/>
        <v>0</v>
      </c>
      <c r="AF138" s="155">
        <f t="shared" si="467"/>
        <v>0</v>
      </c>
      <c r="AG138" s="155">
        <f t="shared" si="467"/>
        <v>0</v>
      </c>
      <c r="AH138" s="155">
        <f t="shared" si="467"/>
        <v>0</v>
      </c>
      <c r="AI138" s="155">
        <f t="shared" si="467"/>
        <v>0</v>
      </c>
      <c r="AJ138" s="155">
        <f t="shared" si="467"/>
        <v>0</v>
      </c>
      <c r="AK138" s="155">
        <f t="shared" si="467"/>
        <v>0</v>
      </c>
      <c r="AL138" s="155">
        <f t="shared" si="467"/>
        <v>0</v>
      </c>
      <c r="AM138" s="155">
        <f t="shared" si="467"/>
        <v>0</v>
      </c>
      <c r="AN138" s="155">
        <f t="shared" si="467"/>
        <v>0</v>
      </c>
      <c r="AO138" s="155">
        <f t="shared" si="467"/>
        <v>0</v>
      </c>
      <c r="AP138" s="155">
        <f t="shared" si="467"/>
        <v>0</v>
      </c>
      <c r="AQ138" s="155">
        <f t="shared" si="467"/>
        <v>0</v>
      </c>
      <c r="AR138" s="155">
        <f t="shared" si="467"/>
        <v>0</v>
      </c>
      <c r="AS138" s="155">
        <f t="shared" si="467"/>
        <v>0</v>
      </c>
      <c r="AT138" s="155">
        <f t="shared" si="467"/>
        <v>0</v>
      </c>
      <c r="AU138" s="155">
        <f t="shared" si="467"/>
        <v>0</v>
      </c>
      <c r="AV138" s="155">
        <f t="shared" si="467"/>
        <v>0</v>
      </c>
      <c r="AW138" s="155">
        <f t="shared" si="467"/>
        <v>0</v>
      </c>
      <c r="AX138" s="155">
        <f t="shared" si="467"/>
        <v>0</v>
      </c>
      <c r="AY138" s="155">
        <f t="shared" si="467"/>
        <v>0</v>
      </c>
      <c r="AZ138" s="155">
        <f t="shared" si="467"/>
        <v>0</v>
      </c>
      <c r="BA138" s="155">
        <f t="shared" si="467"/>
        <v>0</v>
      </c>
      <c r="BB138" s="155">
        <f t="shared" si="467"/>
        <v>0</v>
      </c>
      <c r="BC138" s="155">
        <f t="shared" si="467"/>
        <v>0</v>
      </c>
      <c r="BD138" s="155">
        <f t="shared" si="467"/>
        <v>0</v>
      </c>
      <c r="BE138" s="155">
        <f t="shared" si="467"/>
        <v>0</v>
      </c>
      <c r="BF138" s="155">
        <f t="shared" si="467"/>
        <v>0</v>
      </c>
      <c r="BG138" s="155">
        <f t="shared" si="467"/>
        <v>0</v>
      </c>
      <c r="BH138" s="155">
        <f t="shared" si="468"/>
        <v>0</v>
      </c>
      <c r="BI138" s="155">
        <f t="shared" si="468"/>
        <v>0</v>
      </c>
      <c r="BJ138" s="155">
        <f t="shared" si="468"/>
        <v>0</v>
      </c>
      <c r="BK138" s="155">
        <f t="shared" si="468"/>
        <v>0</v>
      </c>
      <c r="BL138" s="155">
        <f t="shared" si="468"/>
        <v>0</v>
      </c>
      <c r="BM138" s="155">
        <f t="shared" si="468"/>
        <v>0</v>
      </c>
      <c r="BN138" s="155">
        <f t="shared" si="468"/>
        <v>0</v>
      </c>
      <c r="BO138" s="155">
        <f t="shared" si="468"/>
        <v>0</v>
      </c>
      <c r="BP138" s="155">
        <f t="shared" si="468"/>
        <v>0</v>
      </c>
      <c r="BQ138" s="155">
        <f t="shared" si="468"/>
        <v>0</v>
      </c>
      <c r="BR138" s="155">
        <f t="shared" si="468"/>
        <v>0</v>
      </c>
      <c r="BS138" s="155">
        <f t="shared" si="468"/>
        <v>-3668922.6260726671</v>
      </c>
      <c r="BT138" s="155">
        <f t="shared" si="469"/>
        <v>0</v>
      </c>
      <c r="BU138" s="155">
        <f t="shared" si="469"/>
        <v>0</v>
      </c>
      <c r="BV138" s="155">
        <f t="shared" si="469"/>
        <v>0</v>
      </c>
      <c r="BW138" s="155">
        <f t="shared" si="469"/>
        <v>0</v>
      </c>
      <c r="BX138" s="155">
        <f t="shared" si="469"/>
        <v>0</v>
      </c>
      <c r="BY138" s="155">
        <f t="shared" si="469"/>
        <v>0</v>
      </c>
      <c r="BZ138" s="155">
        <f t="shared" si="469"/>
        <v>0</v>
      </c>
      <c r="CA138" s="155">
        <f t="shared" si="469"/>
        <v>0</v>
      </c>
      <c r="CB138" s="155">
        <f t="shared" si="469"/>
        <v>0</v>
      </c>
      <c r="CC138" s="155">
        <f t="shared" si="469"/>
        <v>0</v>
      </c>
      <c r="CD138" s="155">
        <f t="shared" si="469"/>
        <v>0</v>
      </c>
      <c r="CE138" s="155">
        <f t="shared" si="469"/>
        <v>0</v>
      </c>
    </row>
    <row r="139" spans="1:83">
      <c r="A139" s="41">
        <f>ROW()</f>
        <v>139</v>
      </c>
      <c r="C139" s="108" t="s">
        <v>56</v>
      </c>
      <c r="D139" s="108"/>
      <c r="E139" s="108"/>
      <c r="F139" s="108"/>
      <c r="G139" s="108"/>
      <c r="H139" s="159"/>
      <c r="I139" s="108"/>
      <c r="J139" s="151">
        <f t="shared" si="441"/>
        <v>-41559507.629684381</v>
      </c>
      <c r="K139" s="151">
        <f t="shared" ref="K139:AP139" si="473">SUM(K140:K143)</f>
        <v>92315430.25</v>
      </c>
      <c r="L139" s="151">
        <f t="shared" si="473"/>
        <v>0</v>
      </c>
      <c r="M139" s="151">
        <f t="shared" si="473"/>
        <v>0</v>
      </c>
      <c r="N139" s="151">
        <f t="shared" si="473"/>
        <v>0</v>
      </c>
      <c r="O139" s="151">
        <f t="shared" si="473"/>
        <v>0</v>
      </c>
      <c r="P139" s="151">
        <f t="shared" si="473"/>
        <v>0</v>
      </c>
      <c r="Q139" s="151">
        <f t="shared" si="473"/>
        <v>-3257828.8074092022</v>
      </c>
      <c r="R139" s="151">
        <f t="shared" si="473"/>
        <v>0</v>
      </c>
      <c r="S139" s="151">
        <f t="shared" si="473"/>
        <v>0</v>
      </c>
      <c r="T139" s="151">
        <f t="shared" si="473"/>
        <v>0</v>
      </c>
      <c r="U139" s="151">
        <f t="shared" si="473"/>
        <v>0</v>
      </c>
      <c r="V139" s="151">
        <f t="shared" si="473"/>
        <v>0</v>
      </c>
      <c r="W139" s="151">
        <f t="shared" si="473"/>
        <v>-3257828.8074092022</v>
      </c>
      <c r="X139" s="151">
        <f t="shared" si="473"/>
        <v>0</v>
      </c>
      <c r="Y139" s="151">
        <f t="shared" si="473"/>
        <v>0</v>
      </c>
      <c r="Z139" s="151">
        <f t="shared" si="473"/>
        <v>0</v>
      </c>
      <c r="AA139" s="151">
        <f t="shared" si="473"/>
        <v>0</v>
      </c>
      <c r="AB139" s="151">
        <f t="shared" si="473"/>
        <v>0</v>
      </c>
      <c r="AC139" s="151">
        <f t="shared" si="473"/>
        <v>-3317384.9002945079</v>
      </c>
      <c r="AD139" s="151">
        <f t="shared" si="473"/>
        <v>0</v>
      </c>
      <c r="AE139" s="151">
        <f t="shared" si="473"/>
        <v>0</v>
      </c>
      <c r="AF139" s="151">
        <f t="shared" si="473"/>
        <v>0</v>
      </c>
      <c r="AG139" s="151">
        <f t="shared" si="473"/>
        <v>0</v>
      </c>
      <c r="AH139" s="151">
        <f t="shared" si="473"/>
        <v>0</v>
      </c>
      <c r="AI139" s="151">
        <f t="shared" si="473"/>
        <v>-3317384.9002945079</v>
      </c>
      <c r="AJ139" s="151">
        <f t="shared" si="473"/>
        <v>0</v>
      </c>
      <c r="AK139" s="151">
        <f t="shared" si="473"/>
        <v>0</v>
      </c>
      <c r="AL139" s="151">
        <f t="shared" si="473"/>
        <v>0</v>
      </c>
      <c r="AM139" s="151">
        <f t="shared" si="473"/>
        <v>0</v>
      </c>
      <c r="AN139" s="151">
        <f t="shared" si="473"/>
        <v>0</v>
      </c>
      <c r="AO139" s="151">
        <f t="shared" si="473"/>
        <v>-3377851.4007561198</v>
      </c>
      <c r="AP139" s="151">
        <f t="shared" si="473"/>
        <v>0</v>
      </c>
      <c r="AQ139" s="151">
        <f t="shared" ref="AQ139:BG139" si="474">SUM(AQ140:AQ143)</f>
        <v>0</v>
      </c>
      <c r="AR139" s="151">
        <f t="shared" si="474"/>
        <v>0</v>
      </c>
      <c r="AS139" s="151">
        <f t="shared" si="474"/>
        <v>0</v>
      </c>
      <c r="AT139" s="151">
        <f t="shared" si="474"/>
        <v>0</v>
      </c>
      <c r="AU139" s="151">
        <f t="shared" si="474"/>
        <v>-3377851.4007561198</v>
      </c>
      <c r="AV139" s="151">
        <f t="shared" si="474"/>
        <v>0</v>
      </c>
      <c r="AW139" s="151">
        <f t="shared" si="474"/>
        <v>0</v>
      </c>
      <c r="AX139" s="151">
        <f t="shared" si="474"/>
        <v>0</v>
      </c>
      <c r="AY139" s="151">
        <f t="shared" si="474"/>
        <v>0</v>
      </c>
      <c r="AZ139" s="151">
        <f t="shared" si="474"/>
        <v>0</v>
      </c>
      <c r="BA139" s="151">
        <f t="shared" si="474"/>
        <v>-3439739.6261478835</v>
      </c>
      <c r="BB139" s="151">
        <f t="shared" si="474"/>
        <v>0</v>
      </c>
      <c r="BC139" s="151">
        <f t="shared" si="474"/>
        <v>0</v>
      </c>
      <c r="BD139" s="151">
        <f t="shared" si="474"/>
        <v>0</v>
      </c>
      <c r="BE139" s="151">
        <f t="shared" si="474"/>
        <v>0</v>
      </c>
      <c r="BF139" s="151">
        <f t="shared" si="474"/>
        <v>0</v>
      </c>
      <c r="BG139" s="151">
        <f t="shared" si="474"/>
        <v>-3439739.6261478835</v>
      </c>
      <c r="BH139" s="151">
        <f t="shared" ref="BH139:BS139" si="475">SUM(BH140:BH143)</f>
        <v>0</v>
      </c>
      <c r="BI139" s="151">
        <f t="shared" si="475"/>
        <v>0</v>
      </c>
      <c r="BJ139" s="151">
        <f t="shared" si="475"/>
        <v>0</v>
      </c>
      <c r="BK139" s="151">
        <f t="shared" si="475"/>
        <v>0</v>
      </c>
      <c r="BL139" s="151">
        <f t="shared" si="475"/>
        <v>0</v>
      </c>
      <c r="BM139" s="151">
        <f t="shared" si="475"/>
        <v>-3502067.572329245</v>
      </c>
      <c r="BN139" s="151">
        <f t="shared" si="475"/>
        <v>0</v>
      </c>
      <c r="BO139" s="151">
        <f t="shared" si="475"/>
        <v>0</v>
      </c>
      <c r="BP139" s="151">
        <f t="shared" si="475"/>
        <v>0</v>
      </c>
      <c r="BQ139" s="151">
        <f t="shared" si="475"/>
        <v>0</v>
      </c>
      <c r="BR139" s="151">
        <f t="shared" si="475"/>
        <v>0</v>
      </c>
      <c r="BS139" s="151">
        <f t="shared" si="475"/>
        <v>-103587260.83813971</v>
      </c>
      <c r="BT139" s="151">
        <f t="shared" ref="BT139:CE139" si="476">SUM(BT140:BT143)</f>
        <v>0</v>
      </c>
      <c r="BU139" s="151">
        <f t="shared" si="476"/>
        <v>0</v>
      </c>
      <c r="BV139" s="151">
        <f t="shared" si="476"/>
        <v>0</v>
      </c>
      <c r="BW139" s="151">
        <f t="shared" si="476"/>
        <v>0</v>
      </c>
      <c r="BX139" s="151">
        <f t="shared" si="476"/>
        <v>0</v>
      </c>
      <c r="BY139" s="151">
        <f t="shared" si="476"/>
        <v>0</v>
      </c>
      <c r="BZ139" s="151">
        <f t="shared" si="476"/>
        <v>0</v>
      </c>
      <c r="CA139" s="151">
        <f t="shared" si="476"/>
        <v>0</v>
      </c>
      <c r="CB139" s="151">
        <f t="shared" si="476"/>
        <v>0</v>
      </c>
      <c r="CC139" s="151">
        <f t="shared" si="476"/>
        <v>0</v>
      </c>
      <c r="CD139" s="151">
        <f t="shared" si="476"/>
        <v>0</v>
      </c>
      <c r="CE139" s="151">
        <f t="shared" si="476"/>
        <v>0</v>
      </c>
    </row>
    <row r="140" spans="1:83">
      <c r="A140" s="41">
        <f>ROW()</f>
        <v>140</v>
      </c>
      <c r="C140" s="62" t="s">
        <v>265</v>
      </c>
      <c r="G140" s="111">
        <f>I3</f>
        <v>43830</v>
      </c>
      <c r="H140" s="282">
        <f>'A&amp;R'!G83</f>
        <v>92315430.25</v>
      </c>
      <c r="J140" s="155">
        <f t="shared" si="441"/>
        <v>92315430.25</v>
      </c>
      <c r="K140" s="155">
        <f t="shared" si="471"/>
        <v>92315430.25</v>
      </c>
      <c r="L140" s="155">
        <f t="shared" si="471"/>
        <v>0</v>
      </c>
      <c r="M140" s="155">
        <f t="shared" si="471"/>
        <v>0</v>
      </c>
      <c r="N140" s="155">
        <f t="shared" si="471"/>
        <v>0</v>
      </c>
      <c r="O140" s="155">
        <f t="shared" si="471"/>
        <v>0</v>
      </c>
      <c r="P140" s="155">
        <f t="shared" si="471"/>
        <v>0</v>
      </c>
      <c r="Q140" s="155">
        <f t="shared" si="471"/>
        <v>0</v>
      </c>
      <c r="R140" s="155">
        <f t="shared" si="471"/>
        <v>0</v>
      </c>
      <c r="S140" s="155">
        <f t="shared" si="471"/>
        <v>0</v>
      </c>
      <c r="T140" s="155">
        <f t="shared" si="471"/>
        <v>0</v>
      </c>
      <c r="U140" s="155">
        <f t="shared" si="471"/>
        <v>0</v>
      </c>
      <c r="V140" s="155">
        <f t="shared" si="471"/>
        <v>0</v>
      </c>
      <c r="W140" s="155">
        <f t="shared" si="471"/>
        <v>0</v>
      </c>
      <c r="X140" s="155">
        <f t="shared" si="471"/>
        <v>0</v>
      </c>
      <c r="Y140" s="155">
        <f t="shared" si="471"/>
        <v>0</v>
      </c>
      <c r="Z140" s="155">
        <f t="shared" si="471"/>
        <v>0</v>
      </c>
      <c r="AA140" s="155">
        <f t="shared" si="467"/>
        <v>0</v>
      </c>
      <c r="AB140" s="155">
        <f t="shared" si="467"/>
        <v>0</v>
      </c>
      <c r="AC140" s="155">
        <f t="shared" si="467"/>
        <v>0</v>
      </c>
      <c r="AD140" s="155">
        <f t="shared" si="467"/>
        <v>0</v>
      </c>
      <c r="AE140" s="155">
        <f t="shared" si="467"/>
        <v>0</v>
      </c>
      <c r="AF140" s="155">
        <f t="shared" si="467"/>
        <v>0</v>
      </c>
      <c r="AG140" s="155">
        <f t="shared" si="467"/>
        <v>0</v>
      </c>
      <c r="AH140" s="155">
        <f t="shared" si="467"/>
        <v>0</v>
      </c>
      <c r="AI140" s="155">
        <f t="shared" si="467"/>
        <v>0</v>
      </c>
      <c r="AJ140" s="155">
        <f t="shared" si="467"/>
        <v>0</v>
      </c>
      <c r="AK140" s="155">
        <f t="shared" si="467"/>
        <v>0</v>
      </c>
      <c r="AL140" s="155">
        <f t="shared" si="467"/>
        <v>0</v>
      </c>
      <c r="AM140" s="155">
        <f t="shared" si="467"/>
        <v>0</v>
      </c>
      <c r="AN140" s="155">
        <f t="shared" si="467"/>
        <v>0</v>
      </c>
      <c r="AO140" s="155">
        <f t="shared" si="467"/>
        <v>0</v>
      </c>
      <c r="AP140" s="155">
        <f t="shared" si="467"/>
        <v>0</v>
      </c>
      <c r="AQ140" s="155">
        <f t="shared" si="467"/>
        <v>0</v>
      </c>
      <c r="AR140" s="155">
        <f t="shared" si="467"/>
        <v>0</v>
      </c>
      <c r="AS140" s="155">
        <f t="shared" si="467"/>
        <v>0</v>
      </c>
      <c r="AT140" s="155">
        <f t="shared" si="467"/>
        <v>0</v>
      </c>
      <c r="AU140" s="155">
        <f t="shared" si="467"/>
        <v>0</v>
      </c>
      <c r="AV140" s="155">
        <f t="shared" si="467"/>
        <v>0</v>
      </c>
      <c r="AW140" s="155">
        <f t="shared" si="467"/>
        <v>0</v>
      </c>
      <c r="AX140" s="155">
        <f t="shared" si="467"/>
        <v>0</v>
      </c>
      <c r="AY140" s="155">
        <f t="shared" si="467"/>
        <v>0</v>
      </c>
      <c r="AZ140" s="155">
        <f t="shared" si="467"/>
        <v>0</v>
      </c>
      <c r="BA140" s="155">
        <f t="shared" si="467"/>
        <v>0</v>
      </c>
      <c r="BB140" s="155">
        <f t="shared" si="467"/>
        <v>0</v>
      </c>
      <c r="BC140" s="155">
        <f t="shared" si="467"/>
        <v>0</v>
      </c>
      <c r="BD140" s="155">
        <f t="shared" si="467"/>
        <v>0</v>
      </c>
      <c r="BE140" s="155">
        <f t="shared" si="467"/>
        <v>0</v>
      </c>
      <c r="BF140" s="155">
        <f t="shared" si="467"/>
        <v>0</v>
      </c>
      <c r="BG140" s="155">
        <f t="shared" si="467"/>
        <v>0</v>
      </c>
      <c r="BH140" s="155">
        <f t="shared" si="468"/>
        <v>0</v>
      </c>
      <c r="BI140" s="155">
        <f t="shared" si="468"/>
        <v>0</v>
      </c>
      <c r="BJ140" s="155">
        <f t="shared" si="468"/>
        <v>0</v>
      </c>
      <c r="BK140" s="155">
        <f t="shared" si="468"/>
        <v>0</v>
      </c>
      <c r="BL140" s="155">
        <f t="shared" si="468"/>
        <v>0</v>
      </c>
      <c r="BM140" s="155">
        <f t="shared" si="468"/>
        <v>0</v>
      </c>
      <c r="BN140" s="155">
        <f t="shared" si="468"/>
        <v>0</v>
      </c>
      <c r="BO140" s="155">
        <f t="shared" si="468"/>
        <v>0</v>
      </c>
      <c r="BP140" s="155">
        <f t="shared" si="468"/>
        <v>0</v>
      </c>
      <c r="BQ140" s="155">
        <f t="shared" si="468"/>
        <v>0</v>
      </c>
      <c r="BR140" s="155">
        <f t="shared" si="468"/>
        <v>0</v>
      </c>
      <c r="BS140" s="155">
        <f t="shared" si="468"/>
        <v>0</v>
      </c>
      <c r="BT140" s="155">
        <f t="shared" si="469"/>
        <v>0</v>
      </c>
      <c r="BU140" s="155">
        <f t="shared" si="469"/>
        <v>0</v>
      </c>
      <c r="BV140" s="155">
        <f t="shared" si="469"/>
        <v>0</v>
      </c>
      <c r="BW140" s="155">
        <f t="shared" si="469"/>
        <v>0</v>
      </c>
      <c r="BX140" s="155">
        <f t="shared" si="469"/>
        <v>0</v>
      </c>
      <c r="BY140" s="155">
        <f t="shared" si="469"/>
        <v>0</v>
      </c>
      <c r="BZ140" s="155">
        <f t="shared" si="469"/>
        <v>0</v>
      </c>
      <c r="CA140" s="155">
        <f t="shared" si="469"/>
        <v>0</v>
      </c>
      <c r="CB140" s="155">
        <f t="shared" si="469"/>
        <v>0</v>
      </c>
      <c r="CC140" s="155">
        <f t="shared" si="469"/>
        <v>0</v>
      </c>
      <c r="CD140" s="155">
        <f t="shared" si="469"/>
        <v>0</v>
      </c>
      <c r="CE140" s="155">
        <f t="shared" si="469"/>
        <v>0</v>
      </c>
    </row>
    <row r="141" spans="1:83">
      <c r="A141" s="41">
        <f>ROW()</f>
        <v>141</v>
      </c>
      <c r="C141" s="62" t="s">
        <v>262</v>
      </c>
      <c r="G141" s="111">
        <f>I4</f>
        <v>45657</v>
      </c>
      <c r="H141" s="155">
        <f>-H140</f>
        <v>-92315430.25</v>
      </c>
      <c r="J141" s="155">
        <f t="shared" si="441"/>
        <v>-92315430.25</v>
      </c>
      <c r="K141" s="155">
        <f t="shared" si="471"/>
        <v>0</v>
      </c>
      <c r="L141" s="155">
        <f t="shared" si="471"/>
        <v>0</v>
      </c>
      <c r="M141" s="155">
        <f t="shared" si="471"/>
        <v>0</v>
      </c>
      <c r="N141" s="155">
        <f t="shared" si="471"/>
        <v>0</v>
      </c>
      <c r="O141" s="155">
        <f t="shared" si="471"/>
        <v>0</v>
      </c>
      <c r="P141" s="155">
        <f t="shared" si="471"/>
        <v>0</v>
      </c>
      <c r="Q141" s="155">
        <f t="shared" si="471"/>
        <v>0</v>
      </c>
      <c r="R141" s="155">
        <f t="shared" si="471"/>
        <v>0</v>
      </c>
      <c r="S141" s="155">
        <f t="shared" si="471"/>
        <v>0</v>
      </c>
      <c r="T141" s="155">
        <f t="shared" si="471"/>
        <v>0</v>
      </c>
      <c r="U141" s="155">
        <f t="shared" si="471"/>
        <v>0</v>
      </c>
      <c r="V141" s="155">
        <f t="shared" si="471"/>
        <v>0</v>
      </c>
      <c r="W141" s="155">
        <f t="shared" si="471"/>
        <v>0</v>
      </c>
      <c r="X141" s="155">
        <f t="shared" si="471"/>
        <v>0</v>
      </c>
      <c r="Y141" s="155">
        <f t="shared" si="471"/>
        <v>0</v>
      </c>
      <c r="Z141" s="155">
        <f t="shared" si="471"/>
        <v>0</v>
      </c>
      <c r="AA141" s="155">
        <f t="shared" si="467"/>
        <v>0</v>
      </c>
      <c r="AB141" s="155">
        <f t="shared" si="467"/>
        <v>0</v>
      </c>
      <c r="AC141" s="155">
        <f t="shared" si="467"/>
        <v>0</v>
      </c>
      <c r="AD141" s="155">
        <f t="shared" si="467"/>
        <v>0</v>
      </c>
      <c r="AE141" s="155">
        <f t="shared" si="467"/>
        <v>0</v>
      </c>
      <c r="AF141" s="155">
        <f t="shared" si="467"/>
        <v>0</v>
      </c>
      <c r="AG141" s="155">
        <f t="shared" si="467"/>
        <v>0</v>
      </c>
      <c r="AH141" s="155">
        <f t="shared" si="467"/>
        <v>0</v>
      </c>
      <c r="AI141" s="155">
        <f t="shared" si="467"/>
        <v>0</v>
      </c>
      <c r="AJ141" s="155">
        <f t="shared" si="467"/>
        <v>0</v>
      </c>
      <c r="AK141" s="155">
        <f t="shared" si="467"/>
        <v>0</v>
      </c>
      <c r="AL141" s="155">
        <f t="shared" si="467"/>
        <v>0</v>
      </c>
      <c r="AM141" s="155">
        <f t="shared" si="467"/>
        <v>0</v>
      </c>
      <c r="AN141" s="155">
        <f t="shared" si="467"/>
        <v>0</v>
      </c>
      <c r="AO141" s="155">
        <f t="shared" si="467"/>
        <v>0</v>
      </c>
      <c r="AP141" s="155">
        <f t="shared" si="467"/>
        <v>0</v>
      </c>
      <c r="AQ141" s="155">
        <f t="shared" si="467"/>
        <v>0</v>
      </c>
      <c r="AR141" s="155">
        <f t="shared" si="467"/>
        <v>0</v>
      </c>
      <c r="AS141" s="155">
        <f t="shared" si="467"/>
        <v>0</v>
      </c>
      <c r="AT141" s="155">
        <f t="shared" si="467"/>
        <v>0</v>
      </c>
      <c r="AU141" s="155">
        <f t="shared" si="467"/>
        <v>0</v>
      </c>
      <c r="AV141" s="155">
        <f t="shared" si="467"/>
        <v>0</v>
      </c>
      <c r="AW141" s="155">
        <f t="shared" si="467"/>
        <v>0</v>
      </c>
      <c r="AX141" s="155">
        <f t="shared" si="467"/>
        <v>0</v>
      </c>
      <c r="AY141" s="155">
        <f t="shared" si="467"/>
        <v>0</v>
      </c>
      <c r="AZ141" s="155">
        <f t="shared" si="467"/>
        <v>0</v>
      </c>
      <c r="BA141" s="155">
        <f t="shared" si="467"/>
        <v>0</v>
      </c>
      <c r="BB141" s="155">
        <f t="shared" si="467"/>
        <v>0</v>
      </c>
      <c r="BC141" s="155">
        <f t="shared" si="467"/>
        <v>0</v>
      </c>
      <c r="BD141" s="155">
        <f t="shared" si="467"/>
        <v>0</v>
      </c>
      <c r="BE141" s="155">
        <f t="shared" si="467"/>
        <v>0</v>
      </c>
      <c r="BF141" s="155">
        <f t="shared" si="467"/>
        <v>0</v>
      </c>
      <c r="BG141" s="155">
        <f t="shared" si="467"/>
        <v>0</v>
      </c>
      <c r="BH141" s="155">
        <f t="shared" si="468"/>
        <v>0</v>
      </c>
      <c r="BI141" s="155">
        <f t="shared" si="468"/>
        <v>0</v>
      </c>
      <c r="BJ141" s="155">
        <f t="shared" si="468"/>
        <v>0</v>
      </c>
      <c r="BK141" s="155">
        <f t="shared" si="468"/>
        <v>0</v>
      </c>
      <c r="BL141" s="155">
        <f t="shared" si="468"/>
        <v>0</v>
      </c>
      <c r="BM141" s="155">
        <f t="shared" si="468"/>
        <v>0</v>
      </c>
      <c r="BN141" s="155">
        <f t="shared" si="468"/>
        <v>0</v>
      </c>
      <c r="BO141" s="155">
        <f t="shared" si="468"/>
        <v>0</v>
      </c>
      <c r="BP141" s="155">
        <f t="shared" si="468"/>
        <v>0</v>
      </c>
      <c r="BQ141" s="155">
        <f t="shared" si="468"/>
        <v>0</v>
      </c>
      <c r="BR141" s="155">
        <f t="shared" si="468"/>
        <v>0</v>
      </c>
      <c r="BS141" s="155">
        <f t="shared" si="468"/>
        <v>-92315430.25</v>
      </c>
      <c r="BT141" s="155">
        <f t="shared" si="469"/>
        <v>0</v>
      </c>
      <c r="BU141" s="155">
        <f t="shared" si="469"/>
        <v>0</v>
      </c>
      <c r="BV141" s="155">
        <f t="shared" si="469"/>
        <v>0</v>
      </c>
      <c r="BW141" s="155">
        <f t="shared" si="469"/>
        <v>0</v>
      </c>
      <c r="BX141" s="155">
        <f t="shared" si="469"/>
        <v>0</v>
      </c>
      <c r="BY141" s="155">
        <f t="shared" si="469"/>
        <v>0</v>
      </c>
      <c r="BZ141" s="155">
        <f t="shared" si="469"/>
        <v>0</v>
      </c>
      <c r="CA141" s="155">
        <f t="shared" si="469"/>
        <v>0</v>
      </c>
      <c r="CB141" s="155">
        <f t="shared" si="469"/>
        <v>0</v>
      </c>
      <c r="CC141" s="155">
        <f t="shared" si="469"/>
        <v>0</v>
      </c>
      <c r="CD141" s="155">
        <f t="shared" si="469"/>
        <v>0</v>
      </c>
      <c r="CE141" s="155">
        <f t="shared" si="469"/>
        <v>0</v>
      </c>
    </row>
    <row r="142" spans="1:83">
      <c r="A142" s="41">
        <f>ROW()</f>
        <v>142</v>
      </c>
      <c r="C142" s="62" t="s">
        <v>77</v>
      </c>
      <c r="H142" s="155"/>
      <c r="J142" s="155">
        <f t="shared" si="441"/>
        <v>-33789744.613873921</v>
      </c>
      <c r="K142" s="155"/>
      <c r="L142" s="155">
        <f t="shared" ref="L142:AQ142" si="477">-L$10*(L123+L145)</f>
        <v>0</v>
      </c>
      <c r="M142" s="155">
        <f t="shared" si="477"/>
        <v>0</v>
      </c>
      <c r="N142" s="155">
        <f t="shared" si="477"/>
        <v>0</v>
      </c>
      <c r="O142" s="155">
        <f t="shared" si="477"/>
        <v>0</v>
      </c>
      <c r="P142" s="155">
        <f t="shared" si="477"/>
        <v>0</v>
      </c>
      <c r="Q142" s="155">
        <f t="shared" si="477"/>
        <v>-3257828.8074092022</v>
      </c>
      <c r="R142" s="155">
        <f t="shared" si="477"/>
        <v>0</v>
      </c>
      <c r="S142" s="155">
        <f t="shared" si="477"/>
        <v>0</v>
      </c>
      <c r="T142" s="155">
        <f t="shared" si="477"/>
        <v>0</v>
      </c>
      <c r="U142" s="155">
        <f t="shared" si="477"/>
        <v>0</v>
      </c>
      <c r="V142" s="155">
        <f t="shared" si="477"/>
        <v>0</v>
      </c>
      <c r="W142" s="155">
        <f t="shared" si="477"/>
        <v>-3257828.8074092022</v>
      </c>
      <c r="X142" s="155">
        <f t="shared" si="477"/>
        <v>0</v>
      </c>
      <c r="Y142" s="155">
        <f t="shared" si="477"/>
        <v>0</v>
      </c>
      <c r="Z142" s="155">
        <f t="shared" si="477"/>
        <v>0</v>
      </c>
      <c r="AA142" s="155">
        <f t="shared" si="477"/>
        <v>0</v>
      </c>
      <c r="AB142" s="155">
        <f t="shared" si="477"/>
        <v>0</v>
      </c>
      <c r="AC142" s="155">
        <f t="shared" si="477"/>
        <v>-3317384.9002945079</v>
      </c>
      <c r="AD142" s="155">
        <f t="shared" si="477"/>
        <v>0</v>
      </c>
      <c r="AE142" s="155">
        <f t="shared" si="477"/>
        <v>0</v>
      </c>
      <c r="AF142" s="155">
        <f t="shared" si="477"/>
        <v>0</v>
      </c>
      <c r="AG142" s="155">
        <f t="shared" si="477"/>
        <v>0</v>
      </c>
      <c r="AH142" s="155">
        <f t="shared" si="477"/>
        <v>0</v>
      </c>
      <c r="AI142" s="155">
        <f t="shared" si="477"/>
        <v>-3317384.9002945079</v>
      </c>
      <c r="AJ142" s="155">
        <f t="shared" si="477"/>
        <v>0</v>
      </c>
      <c r="AK142" s="155">
        <f t="shared" si="477"/>
        <v>0</v>
      </c>
      <c r="AL142" s="155">
        <f t="shared" si="477"/>
        <v>0</v>
      </c>
      <c r="AM142" s="155">
        <f t="shared" si="477"/>
        <v>0</v>
      </c>
      <c r="AN142" s="155">
        <f t="shared" si="477"/>
        <v>0</v>
      </c>
      <c r="AO142" s="155">
        <f t="shared" si="477"/>
        <v>-3377851.4007561198</v>
      </c>
      <c r="AP142" s="155">
        <f t="shared" si="477"/>
        <v>0</v>
      </c>
      <c r="AQ142" s="155">
        <f t="shared" si="477"/>
        <v>0</v>
      </c>
      <c r="AR142" s="155">
        <f t="shared" ref="AR142:BW142" si="478">-AR$10*(AR123+AR145)</f>
        <v>0</v>
      </c>
      <c r="AS142" s="155">
        <f t="shared" si="478"/>
        <v>0</v>
      </c>
      <c r="AT142" s="155">
        <f t="shared" si="478"/>
        <v>0</v>
      </c>
      <c r="AU142" s="155">
        <f t="shared" si="478"/>
        <v>-3377851.4007561198</v>
      </c>
      <c r="AV142" s="155">
        <f t="shared" si="478"/>
        <v>0</v>
      </c>
      <c r="AW142" s="155">
        <f t="shared" si="478"/>
        <v>0</v>
      </c>
      <c r="AX142" s="155">
        <f t="shared" si="478"/>
        <v>0</v>
      </c>
      <c r="AY142" s="155">
        <f t="shared" si="478"/>
        <v>0</v>
      </c>
      <c r="AZ142" s="155">
        <f t="shared" si="478"/>
        <v>0</v>
      </c>
      <c r="BA142" s="155">
        <f t="shared" si="478"/>
        <v>-3439739.6261478835</v>
      </c>
      <c r="BB142" s="155">
        <f t="shared" si="478"/>
        <v>0</v>
      </c>
      <c r="BC142" s="155">
        <f t="shared" si="478"/>
        <v>0</v>
      </c>
      <c r="BD142" s="155">
        <f t="shared" si="478"/>
        <v>0</v>
      </c>
      <c r="BE142" s="155">
        <f t="shared" si="478"/>
        <v>0</v>
      </c>
      <c r="BF142" s="155">
        <f t="shared" si="478"/>
        <v>0</v>
      </c>
      <c r="BG142" s="155">
        <f t="shared" si="478"/>
        <v>-3439739.6261478835</v>
      </c>
      <c r="BH142" s="155">
        <f t="shared" si="478"/>
        <v>0</v>
      </c>
      <c r="BI142" s="155">
        <f t="shared" si="478"/>
        <v>0</v>
      </c>
      <c r="BJ142" s="155">
        <f t="shared" si="478"/>
        <v>0</v>
      </c>
      <c r="BK142" s="155">
        <f t="shared" si="478"/>
        <v>0</v>
      </c>
      <c r="BL142" s="155">
        <f t="shared" si="478"/>
        <v>0</v>
      </c>
      <c r="BM142" s="155">
        <f t="shared" si="478"/>
        <v>-3502067.572329245</v>
      </c>
      <c r="BN142" s="155">
        <f t="shared" si="478"/>
        <v>0</v>
      </c>
      <c r="BO142" s="155">
        <f t="shared" si="478"/>
        <v>0</v>
      </c>
      <c r="BP142" s="155">
        <f t="shared" si="478"/>
        <v>0</v>
      </c>
      <c r="BQ142" s="155">
        <f t="shared" si="478"/>
        <v>0</v>
      </c>
      <c r="BR142" s="155">
        <f t="shared" si="478"/>
        <v>0</v>
      </c>
      <c r="BS142" s="155">
        <f t="shared" si="478"/>
        <v>-3502067.572329245</v>
      </c>
      <c r="BT142" s="155">
        <f t="shared" si="478"/>
        <v>0</v>
      </c>
      <c r="BU142" s="155">
        <f t="shared" si="478"/>
        <v>0</v>
      </c>
      <c r="BV142" s="155">
        <f t="shared" si="478"/>
        <v>0</v>
      </c>
      <c r="BW142" s="155">
        <f t="shared" si="478"/>
        <v>0</v>
      </c>
      <c r="BX142" s="155">
        <f t="shared" ref="BX142:CE142" si="479">-BX$10*(BX123+BX145)</f>
        <v>0</v>
      </c>
      <c r="BY142" s="155">
        <f t="shared" si="479"/>
        <v>0</v>
      </c>
      <c r="BZ142" s="155">
        <f t="shared" si="479"/>
        <v>0</v>
      </c>
      <c r="CA142" s="155">
        <f t="shared" si="479"/>
        <v>0</v>
      </c>
      <c r="CB142" s="155">
        <f t="shared" si="479"/>
        <v>0</v>
      </c>
      <c r="CC142" s="155">
        <f t="shared" si="479"/>
        <v>0</v>
      </c>
      <c r="CD142" s="155">
        <f t="shared" si="479"/>
        <v>0</v>
      </c>
      <c r="CE142" s="155">
        <f t="shared" si="479"/>
        <v>0</v>
      </c>
    </row>
    <row r="143" spans="1:83">
      <c r="A143" s="41">
        <f>ROW()</f>
        <v>143</v>
      </c>
      <c r="C143" s="46" t="s">
        <v>78</v>
      </c>
      <c r="D143" s="43"/>
      <c r="E143" s="43"/>
      <c r="F143" s="43"/>
      <c r="G143" s="122">
        <f>G141</f>
        <v>45657</v>
      </c>
      <c r="H143" s="43"/>
      <c r="I143" s="43"/>
      <c r="J143" s="156">
        <f t="shared" si="441"/>
        <v>-7769763.0158104673</v>
      </c>
      <c r="K143" s="156"/>
      <c r="L143" s="156">
        <f t="shared" ref="L143:AQ143" si="480">($G143=L$2)*-SUM(L145,L123,L132,L140:L142)</f>
        <v>0</v>
      </c>
      <c r="M143" s="156">
        <f t="shared" si="480"/>
        <v>0</v>
      </c>
      <c r="N143" s="156">
        <f t="shared" si="480"/>
        <v>0</v>
      </c>
      <c r="O143" s="156">
        <f t="shared" si="480"/>
        <v>0</v>
      </c>
      <c r="P143" s="156">
        <f t="shared" si="480"/>
        <v>0</v>
      </c>
      <c r="Q143" s="156">
        <f t="shared" si="480"/>
        <v>0</v>
      </c>
      <c r="R143" s="156">
        <f t="shared" si="480"/>
        <v>0</v>
      </c>
      <c r="S143" s="156">
        <f t="shared" si="480"/>
        <v>0</v>
      </c>
      <c r="T143" s="156">
        <f t="shared" si="480"/>
        <v>0</v>
      </c>
      <c r="U143" s="156">
        <f t="shared" si="480"/>
        <v>0</v>
      </c>
      <c r="V143" s="156">
        <f t="shared" si="480"/>
        <v>0</v>
      </c>
      <c r="W143" s="156">
        <f t="shared" si="480"/>
        <v>0</v>
      </c>
      <c r="X143" s="156">
        <f t="shared" si="480"/>
        <v>0</v>
      </c>
      <c r="Y143" s="156">
        <f t="shared" si="480"/>
        <v>0</v>
      </c>
      <c r="Z143" s="156">
        <f t="shared" si="480"/>
        <v>0</v>
      </c>
      <c r="AA143" s="156">
        <f t="shared" si="480"/>
        <v>0</v>
      </c>
      <c r="AB143" s="156">
        <f t="shared" si="480"/>
        <v>0</v>
      </c>
      <c r="AC143" s="156">
        <f t="shared" si="480"/>
        <v>0</v>
      </c>
      <c r="AD143" s="156">
        <f t="shared" si="480"/>
        <v>0</v>
      </c>
      <c r="AE143" s="156">
        <f t="shared" si="480"/>
        <v>0</v>
      </c>
      <c r="AF143" s="156">
        <f t="shared" si="480"/>
        <v>0</v>
      </c>
      <c r="AG143" s="156">
        <f t="shared" si="480"/>
        <v>0</v>
      </c>
      <c r="AH143" s="156">
        <f t="shared" si="480"/>
        <v>0</v>
      </c>
      <c r="AI143" s="156">
        <f t="shared" si="480"/>
        <v>0</v>
      </c>
      <c r="AJ143" s="156">
        <f t="shared" si="480"/>
        <v>0</v>
      </c>
      <c r="AK143" s="156">
        <f t="shared" si="480"/>
        <v>0</v>
      </c>
      <c r="AL143" s="156">
        <f t="shared" si="480"/>
        <v>0</v>
      </c>
      <c r="AM143" s="156">
        <f t="shared" si="480"/>
        <v>0</v>
      </c>
      <c r="AN143" s="156">
        <f t="shared" si="480"/>
        <v>0</v>
      </c>
      <c r="AO143" s="156">
        <f t="shared" si="480"/>
        <v>0</v>
      </c>
      <c r="AP143" s="156">
        <f t="shared" si="480"/>
        <v>0</v>
      </c>
      <c r="AQ143" s="156">
        <f t="shared" si="480"/>
        <v>0</v>
      </c>
      <c r="AR143" s="156">
        <f t="shared" ref="AR143:BW143" si="481">($G143=AR$2)*-SUM(AR145,AR123,AR132,AR140:AR142)</f>
        <v>0</v>
      </c>
      <c r="AS143" s="156">
        <f t="shared" si="481"/>
        <v>0</v>
      </c>
      <c r="AT143" s="156">
        <f t="shared" si="481"/>
        <v>0</v>
      </c>
      <c r="AU143" s="156">
        <f t="shared" si="481"/>
        <v>0</v>
      </c>
      <c r="AV143" s="156">
        <f t="shared" si="481"/>
        <v>0</v>
      </c>
      <c r="AW143" s="156">
        <f t="shared" si="481"/>
        <v>0</v>
      </c>
      <c r="AX143" s="156">
        <f t="shared" si="481"/>
        <v>0</v>
      </c>
      <c r="AY143" s="156">
        <f t="shared" si="481"/>
        <v>0</v>
      </c>
      <c r="AZ143" s="156">
        <f t="shared" si="481"/>
        <v>0</v>
      </c>
      <c r="BA143" s="156">
        <f t="shared" si="481"/>
        <v>0</v>
      </c>
      <c r="BB143" s="156">
        <f t="shared" si="481"/>
        <v>0</v>
      </c>
      <c r="BC143" s="156">
        <f t="shared" si="481"/>
        <v>0</v>
      </c>
      <c r="BD143" s="156">
        <f t="shared" si="481"/>
        <v>0</v>
      </c>
      <c r="BE143" s="156">
        <f t="shared" si="481"/>
        <v>0</v>
      </c>
      <c r="BF143" s="156">
        <f t="shared" si="481"/>
        <v>0</v>
      </c>
      <c r="BG143" s="156">
        <f t="shared" si="481"/>
        <v>0</v>
      </c>
      <c r="BH143" s="156">
        <f t="shared" si="481"/>
        <v>0</v>
      </c>
      <c r="BI143" s="156">
        <f t="shared" si="481"/>
        <v>0</v>
      </c>
      <c r="BJ143" s="156">
        <f t="shared" si="481"/>
        <v>0</v>
      </c>
      <c r="BK143" s="156">
        <f t="shared" si="481"/>
        <v>0</v>
      </c>
      <c r="BL143" s="156">
        <f t="shared" si="481"/>
        <v>0</v>
      </c>
      <c r="BM143" s="156">
        <f t="shared" si="481"/>
        <v>0</v>
      </c>
      <c r="BN143" s="156">
        <f t="shared" si="481"/>
        <v>0</v>
      </c>
      <c r="BO143" s="156">
        <f t="shared" si="481"/>
        <v>0</v>
      </c>
      <c r="BP143" s="156">
        <f t="shared" si="481"/>
        <v>0</v>
      </c>
      <c r="BQ143" s="156">
        <f t="shared" si="481"/>
        <v>0</v>
      </c>
      <c r="BR143" s="156">
        <f t="shared" si="481"/>
        <v>0</v>
      </c>
      <c r="BS143" s="156">
        <f t="shared" si="481"/>
        <v>-7769763.0158104673</v>
      </c>
      <c r="BT143" s="156">
        <f t="shared" si="481"/>
        <v>0</v>
      </c>
      <c r="BU143" s="156">
        <f t="shared" si="481"/>
        <v>0</v>
      </c>
      <c r="BV143" s="156">
        <f t="shared" si="481"/>
        <v>0</v>
      </c>
      <c r="BW143" s="156">
        <f t="shared" si="481"/>
        <v>0</v>
      </c>
      <c r="BX143" s="156">
        <f t="shared" ref="BX143:CE143" si="482">($G143=BX$2)*-SUM(BX145,BX123,BX132,BX140:BX142)</f>
        <v>0</v>
      </c>
      <c r="BY143" s="156">
        <f t="shared" si="482"/>
        <v>0</v>
      </c>
      <c r="BZ143" s="156">
        <f t="shared" si="482"/>
        <v>0</v>
      </c>
      <c r="CA143" s="156">
        <f t="shared" si="482"/>
        <v>0</v>
      </c>
      <c r="CB143" s="156">
        <f t="shared" si="482"/>
        <v>0</v>
      </c>
      <c r="CC143" s="156">
        <f t="shared" si="482"/>
        <v>0</v>
      </c>
      <c r="CD143" s="156">
        <f t="shared" si="482"/>
        <v>0</v>
      </c>
      <c r="CE143" s="156">
        <f t="shared" si="482"/>
        <v>0</v>
      </c>
    </row>
    <row r="144" spans="1:83">
      <c r="A144" s="41">
        <f>ROW()</f>
        <v>144</v>
      </c>
      <c r="C144" s="120" t="s">
        <v>79</v>
      </c>
      <c r="D144" s="120"/>
      <c r="E144" s="120"/>
      <c r="F144" s="120"/>
      <c r="G144" s="120"/>
      <c r="H144" s="120"/>
      <c r="I144" s="120"/>
      <c r="J144" s="157">
        <f t="shared" si="441"/>
        <v>0</v>
      </c>
      <c r="K144" s="157">
        <f t="shared" ref="K144:AP144" si="483">K123+K132+K139</f>
        <v>0</v>
      </c>
      <c r="L144" s="157">
        <f t="shared" si="483"/>
        <v>0</v>
      </c>
      <c r="M144" s="157">
        <f t="shared" si="483"/>
        <v>0</v>
      </c>
      <c r="N144" s="157">
        <f t="shared" si="483"/>
        <v>0</v>
      </c>
      <c r="O144" s="157">
        <f t="shared" si="483"/>
        <v>0</v>
      </c>
      <c r="P144" s="157">
        <f t="shared" si="483"/>
        <v>0</v>
      </c>
      <c r="Q144" s="157">
        <f t="shared" si="483"/>
        <v>0</v>
      </c>
      <c r="R144" s="157">
        <f t="shared" si="483"/>
        <v>0</v>
      </c>
      <c r="S144" s="157">
        <f t="shared" si="483"/>
        <v>0</v>
      </c>
      <c r="T144" s="157">
        <f t="shared" si="483"/>
        <v>0</v>
      </c>
      <c r="U144" s="157">
        <f t="shared" si="483"/>
        <v>0</v>
      </c>
      <c r="V144" s="157">
        <f t="shared" si="483"/>
        <v>0</v>
      </c>
      <c r="W144" s="157">
        <f t="shared" si="483"/>
        <v>0</v>
      </c>
      <c r="X144" s="157">
        <f t="shared" si="483"/>
        <v>0</v>
      </c>
      <c r="Y144" s="157">
        <f t="shared" si="483"/>
        <v>0</v>
      </c>
      <c r="Z144" s="157">
        <f t="shared" si="483"/>
        <v>0</v>
      </c>
      <c r="AA144" s="157">
        <f t="shared" si="483"/>
        <v>0</v>
      </c>
      <c r="AB144" s="157">
        <f t="shared" si="483"/>
        <v>0</v>
      </c>
      <c r="AC144" s="157">
        <f t="shared" si="483"/>
        <v>0</v>
      </c>
      <c r="AD144" s="157">
        <f t="shared" si="483"/>
        <v>0</v>
      </c>
      <c r="AE144" s="157">
        <f t="shared" si="483"/>
        <v>0</v>
      </c>
      <c r="AF144" s="157">
        <f t="shared" si="483"/>
        <v>0</v>
      </c>
      <c r="AG144" s="157">
        <f t="shared" si="483"/>
        <v>0</v>
      </c>
      <c r="AH144" s="157">
        <f t="shared" si="483"/>
        <v>0</v>
      </c>
      <c r="AI144" s="157">
        <f t="shared" si="483"/>
        <v>0</v>
      </c>
      <c r="AJ144" s="157">
        <f t="shared" si="483"/>
        <v>0</v>
      </c>
      <c r="AK144" s="157">
        <f t="shared" si="483"/>
        <v>0</v>
      </c>
      <c r="AL144" s="157">
        <f t="shared" si="483"/>
        <v>0</v>
      </c>
      <c r="AM144" s="157">
        <f t="shared" si="483"/>
        <v>0</v>
      </c>
      <c r="AN144" s="157">
        <f t="shared" si="483"/>
        <v>0</v>
      </c>
      <c r="AO144" s="157">
        <f t="shared" si="483"/>
        <v>0</v>
      </c>
      <c r="AP144" s="157">
        <f t="shared" si="483"/>
        <v>0</v>
      </c>
      <c r="AQ144" s="157">
        <f t="shared" ref="AQ144:BV144" si="484">AQ123+AQ132+AQ139</f>
        <v>0</v>
      </c>
      <c r="AR144" s="157">
        <f t="shared" si="484"/>
        <v>0</v>
      </c>
      <c r="AS144" s="157">
        <f t="shared" si="484"/>
        <v>0</v>
      </c>
      <c r="AT144" s="157">
        <f t="shared" si="484"/>
        <v>0</v>
      </c>
      <c r="AU144" s="157">
        <f t="shared" si="484"/>
        <v>0</v>
      </c>
      <c r="AV144" s="157">
        <f t="shared" si="484"/>
        <v>0</v>
      </c>
      <c r="AW144" s="157">
        <f t="shared" si="484"/>
        <v>0</v>
      </c>
      <c r="AX144" s="157">
        <f t="shared" si="484"/>
        <v>0</v>
      </c>
      <c r="AY144" s="157">
        <f t="shared" si="484"/>
        <v>0</v>
      </c>
      <c r="AZ144" s="157">
        <f t="shared" si="484"/>
        <v>0</v>
      </c>
      <c r="BA144" s="157">
        <f t="shared" si="484"/>
        <v>0</v>
      </c>
      <c r="BB144" s="157">
        <f t="shared" si="484"/>
        <v>0</v>
      </c>
      <c r="BC144" s="157">
        <f t="shared" si="484"/>
        <v>0</v>
      </c>
      <c r="BD144" s="157">
        <f t="shared" si="484"/>
        <v>0</v>
      </c>
      <c r="BE144" s="157">
        <f t="shared" si="484"/>
        <v>0</v>
      </c>
      <c r="BF144" s="157">
        <f t="shared" si="484"/>
        <v>0</v>
      </c>
      <c r="BG144" s="157">
        <f t="shared" si="484"/>
        <v>0</v>
      </c>
      <c r="BH144" s="157">
        <f t="shared" si="484"/>
        <v>0</v>
      </c>
      <c r="BI144" s="157">
        <f t="shared" si="484"/>
        <v>0</v>
      </c>
      <c r="BJ144" s="157">
        <f t="shared" si="484"/>
        <v>0</v>
      </c>
      <c r="BK144" s="157">
        <f t="shared" si="484"/>
        <v>0</v>
      </c>
      <c r="BL144" s="157">
        <f t="shared" si="484"/>
        <v>0</v>
      </c>
      <c r="BM144" s="157">
        <f t="shared" si="484"/>
        <v>0</v>
      </c>
      <c r="BN144" s="157">
        <f t="shared" si="484"/>
        <v>0</v>
      </c>
      <c r="BO144" s="157">
        <f t="shared" si="484"/>
        <v>0</v>
      </c>
      <c r="BP144" s="157">
        <f t="shared" si="484"/>
        <v>0</v>
      </c>
      <c r="BQ144" s="157">
        <f t="shared" si="484"/>
        <v>0</v>
      </c>
      <c r="BR144" s="157">
        <f t="shared" si="484"/>
        <v>0</v>
      </c>
      <c r="BS144" s="157">
        <f t="shared" si="484"/>
        <v>0</v>
      </c>
      <c r="BT144" s="157">
        <f t="shared" si="484"/>
        <v>0</v>
      </c>
      <c r="BU144" s="157">
        <f t="shared" si="484"/>
        <v>0</v>
      </c>
      <c r="BV144" s="157">
        <f t="shared" si="484"/>
        <v>0</v>
      </c>
      <c r="BW144" s="157">
        <f t="shared" ref="BW144:CE144" si="485">BW123+BW132+BW139</f>
        <v>0</v>
      </c>
      <c r="BX144" s="157">
        <f t="shared" si="485"/>
        <v>0</v>
      </c>
      <c r="BY144" s="157">
        <f t="shared" si="485"/>
        <v>0</v>
      </c>
      <c r="BZ144" s="157">
        <f t="shared" si="485"/>
        <v>0</v>
      </c>
      <c r="CA144" s="157">
        <f t="shared" si="485"/>
        <v>0</v>
      </c>
      <c r="CB144" s="157">
        <f t="shared" si="485"/>
        <v>0</v>
      </c>
      <c r="CC144" s="157">
        <f t="shared" si="485"/>
        <v>0</v>
      </c>
      <c r="CD144" s="157">
        <f t="shared" si="485"/>
        <v>0</v>
      </c>
      <c r="CE144" s="157">
        <f t="shared" si="485"/>
        <v>0</v>
      </c>
    </row>
    <row r="145" spans="1:83">
      <c r="A145" s="41">
        <f>ROW()</f>
        <v>145</v>
      </c>
      <c r="C145" s="121" t="s">
        <v>80</v>
      </c>
      <c r="D145" s="121"/>
      <c r="E145" s="121"/>
      <c r="F145" s="121"/>
      <c r="G145" s="121"/>
      <c r="H145" s="121"/>
      <c r="I145" s="121"/>
      <c r="J145" s="158">
        <f>K145</f>
        <v>0</v>
      </c>
      <c r="K145" s="158">
        <v>0</v>
      </c>
      <c r="L145" s="158">
        <f>K146</f>
        <v>0</v>
      </c>
      <c r="M145" s="158">
        <f t="shared" ref="M145:BG145" si="486">L146</f>
        <v>0</v>
      </c>
      <c r="N145" s="158">
        <f t="shared" si="486"/>
        <v>0</v>
      </c>
      <c r="O145" s="158">
        <f t="shared" si="486"/>
        <v>0</v>
      </c>
      <c r="P145" s="158">
        <f t="shared" si="486"/>
        <v>0</v>
      </c>
      <c r="Q145" s="158">
        <f t="shared" si="486"/>
        <v>0</v>
      </c>
      <c r="R145" s="158">
        <f t="shared" si="486"/>
        <v>0</v>
      </c>
      <c r="S145" s="158">
        <f t="shared" si="486"/>
        <v>0</v>
      </c>
      <c r="T145" s="158">
        <f t="shared" si="486"/>
        <v>0</v>
      </c>
      <c r="U145" s="158">
        <f t="shared" si="486"/>
        <v>0</v>
      </c>
      <c r="V145" s="158">
        <f t="shared" si="486"/>
        <v>0</v>
      </c>
      <c r="W145" s="158">
        <f t="shared" si="486"/>
        <v>0</v>
      </c>
      <c r="X145" s="158">
        <f t="shared" si="486"/>
        <v>0</v>
      </c>
      <c r="Y145" s="158">
        <f t="shared" si="486"/>
        <v>0</v>
      </c>
      <c r="Z145" s="158">
        <f t="shared" si="486"/>
        <v>0</v>
      </c>
      <c r="AA145" s="158">
        <f t="shared" si="486"/>
        <v>0</v>
      </c>
      <c r="AB145" s="158">
        <f t="shared" si="486"/>
        <v>0</v>
      </c>
      <c r="AC145" s="158">
        <f t="shared" si="486"/>
        <v>0</v>
      </c>
      <c r="AD145" s="158">
        <f t="shared" si="486"/>
        <v>0</v>
      </c>
      <c r="AE145" s="158">
        <f t="shared" si="486"/>
        <v>0</v>
      </c>
      <c r="AF145" s="158">
        <f t="shared" si="486"/>
        <v>0</v>
      </c>
      <c r="AG145" s="158">
        <f t="shared" si="486"/>
        <v>0</v>
      </c>
      <c r="AH145" s="158">
        <f t="shared" si="486"/>
        <v>0</v>
      </c>
      <c r="AI145" s="158">
        <f t="shared" si="486"/>
        <v>0</v>
      </c>
      <c r="AJ145" s="158">
        <f t="shared" si="486"/>
        <v>0</v>
      </c>
      <c r="AK145" s="158">
        <f t="shared" si="486"/>
        <v>0</v>
      </c>
      <c r="AL145" s="158">
        <f t="shared" si="486"/>
        <v>0</v>
      </c>
      <c r="AM145" s="158">
        <f t="shared" si="486"/>
        <v>0</v>
      </c>
      <c r="AN145" s="158">
        <f t="shared" si="486"/>
        <v>0</v>
      </c>
      <c r="AO145" s="158">
        <f t="shared" si="486"/>
        <v>0</v>
      </c>
      <c r="AP145" s="158">
        <f t="shared" si="486"/>
        <v>0</v>
      </c>
      <c r="AQ145" s="158">
        <f t="shared" si="486"/>
        <v>0</v>
      </c>
      <c r="AR145" s="158">
        <f t="shared" si="486"/>
        <v>0</v>
      </c>
      <c r="AS145" s="158">
        <f t="shared" si="486"/>
        <v>0</v>
      </c>
      <c r="AT145" s="158">
        <f t="shared" si="486"/>
        <v>0</v>
      </c>
      <c r="AU145" s="158">
        <f t="shared" si="486"/>
        <v>0</v>
      </c>
      <c r="AV145" s="158">
        <f t="shared" si="486"/>
        <v>0</v>
      </c>
      <c r="AW145" s="158">
        <f t="shared" si="486"/>
        <v>0</v>
      </c>
      <c r="AX145" s="158">
        <f t="shared" si="486"/>
        <v>0</v>
      </c>
      <c r="AY145" s="158">
        <f t="shared" si="486"/>
        <v>0</v>
      </c>
      <c r="AZ145" s="158">
        <f t="shared" si="486"/>
        <v>0</v>
      </c>
      <c r="BA145" s="158">
        <f t="shared" si="486"/>
        <v>0</v>
      </c>
      <c r="BB145" s="158">
        <f t="shared" si="486"/>
        <v>0</v>
      </c>
      <c r="BC145" s="158">
        <f t="shared" si="486"/>
        <v>0</v>
      </c>
      <c r="BD145" s="158">
        <f t="shared" si="486"/>
        <v>0</v>
      </c>
      <c r="BE145" s="158">
        <f t="shared" si="486"/>
        <v>0</v>
      </c>
      <c r="BF145" s="158">
        <f t="shared" si="486"/>
        <v>0</v>
      </c>
      <c r="BG145" s="158">
        <f t="shared" si="486"/>
        <v>0</v>
      </c>
      <c r="BH145" s="158">
        <f t="shared" ref="BH145" si="487">BG146</f>
        <v>0</v>
      </c>
      <c r="BI145" s="158">
        <f t="shared" ref="BI145" si="488">BH146</f>
        <v>0</v>
      </c>
      <c r="BJ145" s="158">
        <f t="shared" ref="BJ145" si="489">BI146</f>
        <v>0</v>
      </c>
      <c r="BK145" s="158">
        <f t="shared" ref="BK145" si="490">BJ146</f>
        <v>0</v>
      </c>
      <c r="BL145" s="158">
        <f t="shared" ref="BL145" si="491">BK146</f>
        <v>0</v>
      </c>
      <c r="BM145" s="158">
        <f t="shared" ref="BM145" si="492">BL146</f>
        <v>0</v>
      </c>
      <c r="BN145" s="158">
        <f t="shared" ref="BN145" si="493">BM146</f>
        <v>0</v>
      </c>
      <c r="BO145" s="158">
        <f t="shared" ref="BO145" si="494">BN146</f>
        <v>0</v>
      </c>
      <c r="BP145" s="158">
        <f t="shared" ref="BP145" si="495">BO146</f>
        <v>0</v>
      </c>
      <c r="BQ145" s="158">
        <f t="shared" ref="BQ145" si="496">BP146</f>
        <v>0</v>
      </c>
      <c r="BR145" s="158">
        <f t="shared" ref="BR145" si="497">BQ146</f>
        <v>0</v>
      </c>
      <c r="BS145" s="158">
        <f t="shared" ref="BS145" si="498">BR146</f>
        <v>0</v>
      </c>
      <c r="BT145" s="158">
        <f t="shared" ref="BT145" si="499">BS146</f>
        <v>0</v>
      </c>
      <c r="BU145" s="158">
        <f t="shared" ref="BU145" si="500">BT146</f>
        <v>0</v>
      </c>
      <c r="BV145" s="158">
        <f t="shared" ref="BV145" si="501">BU146</f>
        <v>0</v>
      </c>
      <c r="BW145" s="158">
        <f t="shared" ref="BW145" si="502">BV146</f>
        <v>0</v>
      </c>
      <c r="BX145" s="158">
        <f t="shared" ref="BX145" si="503">BW146</f>
        <v>0</v>
      </c>
      <c r="BY145" s="158">
        <f t="shared" ref="BY145" si="504">BX146</f>
        <v>0</v>
      </c>
      <c r="BZ145" s="158">
        <f t="shared" ref="BZ145" si="505">BY146</f>
        <v>0</v>
      </c>
      <c r="CA145" s="158">
        <f t="shared" ref="CA145" si="506">BZ146</f>
        <v>0</v>
      </c>
      <c r="CB145" s="158">
        <f t="shared" ref="CB145" si="507">CA146</f>
        <v>0</v>
      </c>
      <c r="CC145" s="158">
        <f t="shared" ref="CC145" si="508">CB146</f>
        <v>0</v>
      </c>
      <c r="CD145" s="158">
        <f t="shared" ref="CD145" si="509">CC146</f>
        <v>0</v>
      </c>
      <c r="CE145" s="158">
        <f t="shared" ref="CE145" si="510">CD146</f>
        <v>0</v>
      </c>
    </row>
    <row r="146" spans="1:83">
      <c r="A146" s="41">
        <f>ROW()</f>
        <v>146</v>
      </c>
      <c r="C146" s="108" t="s">
        <v>81</v>
      </c>
      <c r="D146" s="108"/>
      <c r="E146" s="108"/>
      <c r="F146" s="108"/>
      <c r="G146" s="108"/>
      <c r="H146" s="108"/>
      <c r="I146" s="108"/>
      <c r="J146" s="159">
        <f>CE146</f>
        <v>0</v>
      </c>
      <c r="K146" s="159">
        <f>SUM(K144:K145)</f>
        <v>0</v>
      </c>
      <c r="L146" s="159">
        <f>SUM(L144:L145)</f>
        <v>0</v>
      </c>
      <c r="M146" s="159">
        <f t="shared" ref="M146" si="511">SUM(M144:M145)</f>
        <v>0</v>
      </c>
      <c r="N146" s="159">
        <f t="shared" ref="N146" si="512">SUM(N144:N145)</f>
        <v>0</v>
      </c>
      <c r="O146" s="159">
        <f t="shared" ref="O146" si="513">SUM(O144:O145)</f>
        <v>0</v>
      </c>
      <c r="P146" s="159">
        <f t="shared" ref="P146" si="514">SUM(P144:P145)</f>
        <v>0</v>
      </c>
      <c r="Q146" s="159">
        <f t="shared" ref="Q146" si="515">SUM(Q144:Q145)</f>
        <v>0</v>
      </c>
      <c r="R146" s="159">
        <f t="shared" ref="R146" si="516">SUM(R144:R145)</f>
        <v>0</v>
      </c>
      <c r="S146" s="159">
        <f t="shared" ref="S146" si="517">SUM(S144:S145)</f>
        <v>0</v>
      </c>
      <c r="T146" s="159">
        <f t="shared" ref="T146" si="518">SUM(T144:T145)</f>
        <v>0</v>
      </c>
      <c r="U146" s="159">
        <f t="shared" ref="U146" si="519">SUM(U144:U145)</f>
        <v>0</v>
      </c>
      <c r="V146" s="159">
        <f t="shared" ref="V146" si="520">SUM(V144:V145)</f>
        <v>0</v>
      </c>
      <c r="W146" s="159">
        <f t="shared" ref="W146" si="521">SUM(W144:W145)</f>
        <v>0</v>
      </c>
      <c r="X146" s="159">
        <f t="shared" ref="X146" si="522">SUM(X144:X145)</f>
        <v>0</v>
      </c>
      <c r="Y146" s="159">
        <f t="shared" ref="Y146" si="523">SUM(Y144:Y145)</f>
        <v>0</v>
      </c>
      <c r="Z146" s="159">
        <f t="shared" ref="Z146" si="524">SUM(Z144:Z145)</f>
        <v>0</v>
      </c>
      <c r="AA146" s="159">
        <f t="shared" ref="AA146" si="525">SUM(AA144:AA145)</f>
        <v>0</v>
      </c>
      <c r="AB146" s="159">
        <f t="shared" ref="AB146" si="526">SUM(AB144:AB145)</f>
        <v>0</v>
      </c>
      <c r="AC146" s="159">
        <f t="shared" ref="AC146" si="527">SUM(AC144:AC145)</f>
        <v>0</v>
      </c>
      <c r="AD146" s="159">
        <f t="shared" ref="AD146" si="528">SUM(AD144:AD145)</f>
        <v>0</v>
      </c>
      <c r="AE146" s="159">
        <f t="shared" ref="AE146" si="529">SUM(AE144:AE145)</f>
        <v>0</v>
      </c>
      <c r="AF146" s="159">
        <f t="shared" ref="AF146" si="530">SUM(AF144:AF145)</f>
        <v>0</v>
      </c>
      <c r="AG146" s="159">
        <f t="shared" ref="AG146" si="531">SUM(AG144:AG145)</f>
        <v>0</v>
      </c>
      <c r="AH146" s="159">
        <f t="shared" ref="AH146" si="532">SUM(AH144:AH145)</f>
        <v>0</v>
      </c>
      <c r="AI146" s="159">
        <f t="shared" ref="AI146" si="533">SUM(AI144:AI145)</f>
        <v>0</v>
      </c>
      <c r="AJ146" s="159">
        <f t="shared" ref="AJ146" si="534">SUM(AJ144:AJ145)</f>
        <v>0</v>
      </c>
      <c r="AK146" s="159">
        <f t="shared" ref="AK146" si="535">SUM(AK144:AK145)</f>
        <v>0</v>
      </c>
      <c r="AL146" s="159">
        <f t="shared" ref="AL146" si="536">SUM(AL144:AL145)</f>
        <v>0</v>
      </c>
      <c r="AM146" s="159">
        <f t="shared" ref="AM146" si="537">SUM(AM144:AM145)</f>
        <v>0</v>
      </c>
      <c r="AN146" s="159">
        <f t="shared" ref="AN146" si="538">SUM(AN144:AN145)</f>
        <v>0</v>
      </c>
      <c r="AO146" s="159">
        <f t="shared" ref="AO146" si="539">SUM(AO144:AO145)</f>
        <v>0</v>
      </c>
      <c r="AP146" s="159">
        <f t="shared" ref="AP146" si="540">SUM(AP144:AP145)</f>
        <v>0</v>
      </c>
      <c r="AQ146" s="159">
        <f t="shared" ref="AQ146" si="541">SUM(AQ144:AQ145)</f>
        <v>0</v>
      </c>
      <c r="AR146" s="159">
        <f t="shared" ref="AR146" si="542">SUM(AR144:AR145)</f>
        <v>0</v>
      </c>
      <c r="AS146" s="159">
        <f t="shared" ref="AS146" si="543">SUM(AS144:AS145)</f>
        <v>0</v>
      </c>
      <c r="AT146" s="159">
        <f t="shared" ref="AT146" si="544">SUM(AT144:AT145)</f>
        <v>0</v>
      </c>
      <c r="AU146" s="159">
        <f t="shared" ref="AU146" si="545">SUM(AU144:AU145)</f>
        <v>0</v>
      </c>
      <c r="AV146" s="159">
        <f t="shared" ref="AV146" si="546">SUM(AV144:AV145)</f>
        <v>0</v>
      </c>
      <c r="AW146" s="159">
        <f t="shared" ref="AW146" si="547">SUM(AW144:AW145)</f>
        <v>0</v>
      </c>
      <c r="AX146" s="159">
        <f t="shared" ref="AX146" si="548">SUM(AX144:AX145)</f>
        <v>0</v>
      </c>
      <c r="AY146" s="159">
        <f t="shared" ref="AY146" si="549">SUM(AY144:AY145)</f>
        <v>0</v>
      </c>
      <c r="AZ146" s="159">
        <f t="shared" ref="AZ146" si="550">SUM(AZ144:AZ145)</f>
        <v>0</v>
      </c>
      <c r="BA146" s="159">
        <f t="shared" ref="BA146" si="551">SUM(BA144:BA145)</f>
        <v>0</v>
      </c>
      <c r="BB146" s="159">
        <f t="shared" ref="BB146" si="552">SUM(BB144:BB145)</f>
        <v>0</v>
      </c>
      <c r="BC146" s="159">
        <f t="shared" ref="BC146" si="553">SUM(BC144:BC145)</f>
        <v>0</v>
      </c>
      <c r="BD146" s="159">
        <f t="shared" ref="BD146" si="554">SUM(BD144:BD145)</f>
        <v>0</v>
      </c>
      <c r="BE146" s="159">
        <f t="shared" ref="BE146" si="555">SUM(BE144:BE145)</f>
        <v>0</v>
      </c>
      <c r="BF146" s="159">
        <f t="shared" ref="BF146" si="556">SUM(BF144:BF145)</f>
        <v>0</v>
      </c>
      <c r="BG146" s="159">
        <f t="shared" ref="BG146:BS146" si="557">SUM(BG144:BG145)</f>
        <v>0</v>
      </c>
      <c r="BH146" s="159">
        <f t="shared" si="557"/>
        <v>0</v>
      </c>
      <c r="BI146" s="159">
        <f t="shared" si="557"/>
        <v>0</v>
      </c>
      <c r="BJ146" s="159">
        <f t="shared" si="557"/>
        <v>0</v>
      </c>
      <c r="BK146" s="159">
        <f t="shared" si="557"/>
        <v>0</v>
      </c>
      <c r="BL146" s="159">
        <f t="shared" si="557"/>
        <v>0</v>
      </c>
      <c r="BM146" s="159">
        <f t="shared" si="557"/>
        <v>0</v>
      </c>
      <c r="BN146" s="159">
        <f t="shared" si="557"/>
        <v>0</v>
      </c>
      <c r="BO146" s="159">
        <f t="shared" si="557"/>
        <v>0</v>
      </c>
      <c r="BP146" s="159">
        <f t="shared" si="557"/>
        <v>0</v>
      </c>
      <c r="BQ146" s="159">
        <f t="shared" si="557"/>
        <v>0</v>
      </c>
      <c r="BR146" s="159">
        <f t="shared" si="557"/>
        <v>0</v>
      </c>
      <c r="BS146" s="159">
        <f t="shared" si="557"/>
        <v>0</v>
      </c>
      <c r="BT146" s="159">
        <f t="shared" ref="BT146:CE146" si="558">SUM(BT144:BT145)</f>
        <v>0</v>
      </c>
      <c r="BU146" s="159">
        <f t="shared" si="558"/>
        <v>0</v>
      </c>
      <c r="BV146" s="159">
        <f t="shared" si="558"/>
        <v>0</v>
      </c>
      <c r="BW146" s="159">
        <f t="shared" si="558"/>
        <v>0</v>
      </c>
      <c r="BX146" s="159">
        <f t="shared" si="558"/>
        <v>0</v>
      </c>
      <c r="BY146" s="159">
        <f t="shared" si="558"/>
        <v>0</v>
      </c>
      <c r="BZ146" s="159">
        <f t="shared" si="558"/>
        <v>0</v>
      </c>
      <c r="CA146" s="159">
        <f t="shared" si="558"/>
        <v>0</v>
      </c>
      <c r="CB146" s="159">
        <f t="shared" si="558"/>
        <v>0</v>
      </c>
      <c r="CC146" s="159">
        <f t="shared" si="558"/>
        <v>0</v>
      </c>
      <c r="CD146" s="159">
        <f t="shared" si="558"/>
        <v>0</v>
      </c>
      <c r="CE146" s="159">
        <f t="shared" si="558"/>
        <v>0</v>
      </c>
    </row>
    <row r="147" spans="1:83">
      <c r="A147" s="41">
        <f>ROW()</f>
        <v>147</v>
      </c>
      <c r="J147" s="155"/>
      <c r="K147" s="155"/>
      <c r="L147" s="155"/>
      <c r="M147" s="155"/>
      <c r="N147" s="155"/>
      <c r="O147" s="155"/>
      <c r="P147" s="155"/>
      <c r="Q147" s="155"/>
      <c r="R147" s="155"/>
      <c r="S147" s="155"/>
      <c r="T147" s="155"/>
      <c r="U147" s="155"/>
      <c r="V147" s="155"/>
      <c r="W147" s="155"/>
      <c r="X147" s="155"/>
      <c r="Y147" s="155"/>
      <c r="Z147" s="155"/>
      <c r="AA147" s="155"/>
      <c r="AB147" s="155"/>
      <c r="AC147" s="155"/>
      <c r="AD147" s="155"/>
      <c r="AE147" s="155"/>
      <c r="AF147" s="155"/>
      <c r="AG147" s="155"/>
      <c r="AH147" s="155"/>
      <c r="AI147" s="155"/>
      <c r="AJ147" s="155"/>
      <c r="AK147" s="155"/>
      <c r="AL147" s="155"/>
      <c r="AM147" s="155"/>
      <c r="AN147" s="155"/>
      <c r="AO147" s="155"/>
      <c r="AP147" s="155"/>
      <c r="AQ147" s="155"/>
      <c r="AR147" s="155"/>
      <c r="AS147" s="155"/>
      <c r="AT147" s="155"/>
      <c r="AU147" s="155"/>
      <c r="AV147" s="155"/>
      <c r="AW147" s="155"/>
      <c r="AX147" s="155"/>
      <c r="AY147" s="155"/>
      <c r="AZ147" s="155"/>
      <c r="BA147" s="155"/>
      <c r="BB147" s="155"/>
      <c r="BC147" s="155"/>
      <c r="BD147" s="155"/>
      <c r="BE147" s="155"/>
      <c r="BF147" s="155"/>
      <c r="BG147" s="155"/>
      <c r="BH147" s="155"/>
      <c r="BI147" s="155"/>
      <c r="BJ147" s="155"/>
      <c r="BK147" s="155"/>
      <c r="BL147" s="155"/>
      <c r="BM147" s="155"/>
      <c r="BN147" s="155"/>
      <c r="BO147" s="155"/>
      <c r="BP147" s="155"/>
      <c r="BQ147" s="155"/>
      <c r="BR147" s="155"/>
      <c r="BS147" s="155"/>
      <c r="BT147" s="155"/>
      <c r="BU147" s="155"/>
      <c r="BV147" s="155"/>
      <c r="BW147" s="155"/>
      <c r="BX147" s="155"/>
      <c r="BY147" s="155"/>
      <c r="BZ147" s="155"/>
      <c r="CA147" s="155"/>
      <c r="CB147" s="155"/>
      <c r="CC147" s="155"/>
      <c r="CD147" s="155"/>
      <c r="CE147" s="155"/>
    </row>
    <row r="148" spans="1:83" hidden="1" outlineLevel="1">
      <c r="A148" s="41">
        <f>ROW()</f>
        <v>148</v>
      </c>
      <c r="C148" s="231" t="s">
        <v>145</v>
      </c>
      <c r="E148" s="232"/>
      <c r="I148" s="44"/>
      <c r="K148" s="155"/>
      <c r="L148" s="155"/>
      <c r="M148" s="155"/>
      <c r="N148" s="155"/>
      <c r="O148" s="155"/>
      <c r="P148" s="155"/>
      <c r="Q148" s="155"/>
      <c r="R148" s="155"/>
      <c r="S148" s="155"/>
      <c r="T148" s="155"/>
      <c r="U148" s="155"/>
      <c r="V148" s="155"/>
      <c r="W148" s="155"/>
      <c r="X148" s="155"/>
      <c r="Y148" s="155"/>
      <c r="Z148" s="155"/>
      <c r="AA148" s="155"/>
      <c r="AB148" s="155"/>
      <c r="AC148" s="155"/>
      <c r="AD148" s="155"/>
      <c r="AE148" s="155"/>
      <c r="AF148" s="155"/>
      <c r="AG148" s="155"/>
      <c r="AH148" s="155"/>
      <c r="AI148" s="155"/>
      <c r="AJ148" s="155"/>
      <c r="AK148" s="155"/>
      <c r="AL148" s="155"/>
      <c r="AM148" s="155"/>
      <c r="AN148" s="155"/>
      <c r="AO148" s="155"/>
      <c r="AP148" s="155"/>
      <c r="AQ148" s="155"/>
      <c r="AR148" s="155"/>
      <c r="AS148" s="155"/>
      <c r="AT148" s="155"/>
      <c r="AU148" s="155"/>
      <c r="AV148" s="155"/>
      <c r="AW148" s="155"/>
      <c r="AX148" s="155"/>
      <c r="AY148" s="155"/>
      <c r="AZ148" s="155"/>
      <c r="BA148" s="155"/>
      <c r="BB148" s="155"/>
      <c r="BC148" s="155"/>
      <c r="BD148" s="155"/>
      <c r="BE148" s="155"/>
      <c r="BF148" s="155"/>
      <c r="BG148" s="155"/>
      <c r="BH148" s="155"/>
      <c r="BI148" s="155"/>
      <c r="BJ148" s="155"/>
      <c r="BK148" s="155"/>
      <c r="BL148" s="155"/>
      <c r="BM148" s="155"/>
      <c r="BN148" s="155"/>
      <c r="BO148" s="155"/>
      <c r="BP148" s="155"/>
      <c r="BQ148" s="155"/>
      <c r="BR148" s="155"/>
      <c r="BS148" s="155"/>
      <c r="BT148" s="155"/>
      <c r="BU148" s="155"/>
      <c r="BV148" s="155"/>
      <c r="BW148" s="155"/>
      <c r="BX148" s="155"/>
      <c r="BY148" s="155"/>
      <c r="BZ148" s="155"/>
      <c r="CA148" s="155"/>
      <c r="CB148" s="155"/>
      <c r="CC148" s="155"/>
      <c r="CD148" s="155"/>
      <c r="CE148" s="155"/>
    </row>
    <row r="149" spans="1:83" hidden="1" outlineLevel="1">
      <c r="A149" s="41">
        <f>ROW()</f>
        <v>149</v>
      </c>
      <c r="G149" s="44"/>
      <c r="H149" s="44"/>
      <c r="I149" s="44"/>
      <c r="K149" s="155"/>
      <c r="L149" s="155"/>
      <c r="M149" s="155"/>
      <c r="N149" s="155"/>
      <c r="O149" s="155"/>
      <c r="P149" s="155"/>
      <c r="Q149" s="155"/>
      <c r="R149" s="155"/>
      <c r="S149" s="155"/>
      <c r="T149" s="155"/>
      <c r="U149" s="155"/>
      <c r="V149" s="155"/>
      <c r="W149" s="155"/>
      <c r="X149" s="155"/>
      <c r="Y149" s="155"/>
      <c r="Z149" s="155"/>
      <c r="AA149" s="155"/>
      <c r="AB149" s="155"/>
      <c r="AC149" s="155"/>
      <c r="AD149" s="155"/>
      <c r="AE149" s="155"/>
      <c r="AF149" s="155"/>
      <c r="AG149" s="155"/>
      <c r="AH149" s="155"/>
      <c r="AI149" s="155"/>
      <c r="AJ149" s="155"/>
      <c r="AK149" s="155"/>
      <c r="AL149" s="155"/>
      <c r="AM149" s="155"/>
      <c r="AN149" s="155"/>
      <c r="AO149" s="155"/>
      <c r="AP149" s="155"/>
      <c r="AQ149" s="155"/>
      <c r="AR149" s="155"/>
      <c r="AS149" s="155"/>
      <c r="AT149" s="155"/>
      <c r="AU149" s="155"/>
      <c r="AV149" s="155"/>
      <c r="AW149" s="155"/>
      <c r="AX149" s="155"/>
      <c r="AY149" s="155"/>
      <c r="AZ149" s="155"/>
      <c r="BA149" s="155"/>
      <c r="BB149" s="155"/>
      <c r="BC149" s="155"/>
      <c r="BD149" s="155"/>
      <c r="BE149" s="155"/>
      <c r="BF149" s="155"/>
      <c r="BG149" s="155"/>
      <c r="BH149" s="155"/>
      <c r="BI149" s="155"/>
      <c r="BJ149" s="155"/>
      <c r="BK149" s="155"/>
      <c r="BL149" s="155"/>
      <c r="BM149" s="155"/>
      <c r="BN149" s="155"/>
      <c r="BO149" s="155"/>
      <c r="BP149" s="155"/>
      <c r="BQ149" s="155"/>
      <c r="BR149" s="155"/>
      <c r="BS149" s="155"/>
      <c r="BT149" s="155"/>
      <c r="BU149" s="155"/>
      <c r="BV149" s="155"/>
      <c r="BW149" s="155"/>
      <c r="BX149" s="155"/>
      <c r="BY149" s="155"/>
      <c r="BZ149" s="155"/>
      <c r="CA149" s="155"/>
      <c r="CB149" s="155"/>
      <c r="CC149" s="155"/>
      <c r="CD149" s="155"/>
      <c r="CE149" s="155"/>
    </row>
    <row r="150" spans="1:83" hidden="1" outlineLevel="1">
      <c r="A150" s="41">
        <f>ROW()</f>
        <v>150</v>
      </c>
      <c r="C150" s="62" t="s">
        <v>195</v>
      </c>
      <c r="G150" s="44"/>
      <c r="I150" s="44"/>
      <c r="J150" s="44"/>
      <c r="K150" s="44">
        <f t="shared" ref="K150:AP150" si="559">-K126</f>
        <v>0</v>
      </c>
      <c r="L150" s="44">
        <f t="shared" si="559"/>
        <v>0</v>
      </c>
      <c r="M150" s="44">
        <f t="shared" si="559"/>
        <v>0</v>
      </c>
      <c r="N150" s="44">
        <f t="shared" si="559"/>
        <v>0</v>
      </c>
      <c r="O150" s="44">
        <f t="shared" si="559"/>
        <v>0</v>
      </c>
      <c r="P150" s="44">
        <f t="shared" si="559"/>
        <v>0</v>
      </c>
      <c r="Q150" s="44">
        <f t="shared" si="559"/>
        <v>169990.97624624983</v>
      </c>
      <c r="R150" s="44">
        <f t="shared" si="559"/>
        <v>0</v>
      </c>
      <c r="S150" s="44">
        <f t="shared" si="559"/>
        <v>0</v>
      </c>
      <c r="T150" s="44">
        <f t="shared" si="559"/>
        <v>0</v>
      </c>
      <c r="U150" s="44">
        <f t="shared" si="559"/>
        <v>0</v>
      </c>
      <c r="V150" s="44">
        <f t="shared" si="559"/>
        <v>0</v>
      </c>
      <c r="W150" s="44">
        <f t="shared" si="559"/>
        <v>169990.97624624983</v>
      </c>
      <c r="X150" s="44">
        <f t="shared" si="559"/>
        <v>0</v>
      </c>
      <c r="Y150" s="44">
        <f t="shared" si="559"/>
        <v>0</v>
      </c>
      <c r="Z150" s="44">
        <f t="shared" si="559"/>
        <v>0</v>
      </c>
      <c r="AA150" s="44">
        <f t="shared" si="559"/>
        <v>0</v>
      </c>
      <c r="AB150" s="44">
        <f t="shared" si="559"/>
        <v>0</v>
      </c>
      <c r="AC150" s="44">
        <f t="shared" si="559"/>
        <v>178966.13645244366</v>
      </c>
      <c r="AD150" s="44">
        <f t="shared" si="559"/>
        <v>0</v>
      </c>
      <c r="AE150" s="44">
        <f t="shared" si="559"/>
        <v>0</v>
      </c>
      <c r="AF150" s="44">
        <f t="shared" si="559"/>
        <v>0</v>
      </c>
      <c r="AG150" s="44">
        <f t="shared" si="559"/>
        <v>0</v>
      </c>
      <c r="AH150" s="44">
        <f t="shared" si="559"/>
        <v>0</v>
      </c>
      <c r="AI150" s="44">
        <f t="shared" si="559"/>
        <v>178966.13645244366</v>
      </c>
      <c r="AJ150" s="44">
        <f t="shared" si="559"/>
        <v>0</v>
      </c>
      <c r="AK150" s="44">
        <f t="shared" si="559"/>
        <v>0</v>
      </c>
      <c r="AL150" s="44">
        <f t="shared" si="559"/>
        <v>0</v>
      </c>
      <c r="AM150" s="44">
        <f t="shared" si="559"/>
        <v>0</v>
      </c>
      <c r="AN150" s="44">
        <f t="shared" si="559"/>
        <v>0</v>
      </c>
      <c r="AO150" s="44">
        <f t="shared" si="559"/>
        <v>188077.0490617301</v>
      </c>
      <c r="AP150" s="44">
        <f t="shared" si="559"/>
        <v>0</v>
      </c>
      <c r="AQ150" s="44">
        <f t="shared" ref="AQ150:BV150" si="560">-AQ126</f>
        <v>0</v>
      </c>
      <c r="AR150" s="44">
        <f t="shared" si="560"/>
        <v>0</v>
      </c>
      <c r="AS150" s="44">
        <f t="shared" si="560"/>
        <v>0</v>
      </c>
      <c r="AT150" s="44">
        <f t="shared" si="560"/>
        <v>0</v>
      </c>
      <c r="AU150" s="44">
        <f t="shared" si="560"/>
        <v>188077.0490617301</v>
      </c>
      <c r="AV150" s="44">
        <f t="shared" si="560"/>
        <v>0</v>
      </c>
      <c r="AW150" s="44">
        <f t="shared" si="560"/>
        <v>0</v>
      </c>
      <c r="AX150" s="44">
        <f t="shared" si="560"/>
        <v>0</v>
      </c>
      <c r="AY150" s="44">
        <f t="shared" si="560"/>
        <v>0</v>
      </c>
      <c r="AZ150" s="44">
        <f t="shared" si="560"/>
        <v>0</v>
      </c>
      <c r="BA150" s="44">
        <f t="shared" si="560"/>
        <v>197400.75036015591</v>
      </c>
      <c r="BB150" s="44">
        <f t="shared" si="560"/>
        <v>0</v>
      </c>
      <c r="BC150" s="44">
        <f t="shared" si="560"/>
        <v>0</v>
      </c>
      <c r="BD150" s="44">
        <f t="shared" si="560"/>
        <v>0</v>
      </c>
      <c r="BE150" s="44">
        <f t="shared" si="560"/>
        <v>0</v>
      </c>
      <c r="BF150" s="44">
        <f t="shared" si="560"/>
        <v>0</v>
      </c>
      <c r="BG150" s="44">
        <f t="shared" si="560"/>
        <v>197400.75036015591</v>
      </c>
      <c r="BH150" s="44">
        <f t="shared" si="560"/>
        <v>0</v>
      </c>
      <c r="BI150" s="44">
        <f t="shared" si="560"/>
        <v>0</v>
      </c>
      <c r="BJ150" s="44">
        <f t="shared" si="560"/>
        <v>0</v>
      </c>
      <c r="BK150" s="44">
        <f t="shared" si="560"/>
        <v>0</v>
      </c>
      <c r="BL150" s="44">
        <f t="shared" si="560"/>
        <v>0</v>
      </c>
      <c r="BM150" s="44">
        <f t="shared" si="560"/>
        <v>206789.30717805822</v>
      </c>
      <c r="BN150" s="44">
        <f t="shared" si="560"/>
        <v>0</v>
      </c>
      <c r="BO150" s="44">
        <f t="shared" si="560"/>
        <v>0</v>
      </c>
      <c r="BP150" s="44">
        <f t="shared" si="560"/>
        <v>0</v>
      </c>
      <c r="BQ150" s="44">
        <f t="shared" si="560"/>
        <v>0</v>
      </c>
      <c r="BR150" s="44">
        <f t="shared" si="560"/>
        <v>0</v>
      </c>
      <c r="BS150" s="44">
        <f t="shared" si="560"/>
        <v>206789.30717805822</v>
      </c>
      <c r="BT150" s="44">
        <f t="shared" si="560"/>
        <v>0</v>
      </c>
      <c r="BU150" s="44">
        <f t="shared" si="560"/>
        <v>0</v>
      </c>
      <c r="BV150" s="44">
        <f t="shared" si="560"/>
        <v>0</v>
      </c>
      <c r="BW150" s="44">
        <f t="shared" ref="BW150:CE150" si="561">-BW126</f>
        <v>0</v>
      </c>
      <c r="BX150" s="44">
        <f t="shared" si="561"/>
        <v>0</v>
      </c>
      <c r="BY150" s="44">
        <f t="shared" si="561"/>
        <v>0</v>
      </c>
      <c r="BZ150" s="44">
        <f t="shared" si="561"/>
        <v>0</v>
      </c>
      <c r="CA150" s="44">
        <f t="shared" si="561"/>
        <v>0</v>
      </c>
      <c r="CB150" s="44">
        <f t="shared" si="561"/>
        <v>0</v>
      </c>
      <c r="CC150" s="44">
        <f t="shared" si="561"/>
        <v>0</v>
      </c>
      <c r="CD150" s="44">
        <f t="shared" si="561"/>
        <v>0</v>
      </c>
      <c r="CE150" s="44">
        <f t="shared" si="561"/>
        <v>0</v>
      </c>
    </row>
    <row r="151" spans="1:83" hidden="1" outlineLevel="1">
      <c r="A151" s="41">
        <f>ROW()</f>
        <v>151</v>
      </c>
      <c r="C151" s="46" t="s">
        <v>148</v>
      </c>
      <c r="D151" s="43"/>
      <c r="E151" s="236">
        <v>0.14000000000000001</v>
      </c>
      <c r="F151" s="43"/>
      <c r="G151" s="45"/>
      <c r="H151" s="43"/>
      <c r="I151" s="45"/>
      <c r="J151" s="45"/>
      <c r="K151" s="45">
        <f t="shared" ref="K151:AP151" si="562">K154*$E151</f>
        <v>0</v>
      </c>
      <c r="L151" s="45">
        <f t="shared" si="562"/>
        <v>0</v>
      </c>
      <c r="M151" s="45">
        <f t="shared" si="562"/>
        <v>0</v>
      </c>
      <c r="N151" s="45">
        <f t="shared" si="562"/>
        <v>0</v>
      </c>
      <c r="O151" s="45">
        <f t="shared" si="562"/>
        <v>0</v>
      </c>
      <c r="P151" s="45">
        <f t="shared" si="562"/>
        <v>0</v>
      </c>
      <c r="Q151" s="45">
        <f t="shared" si="562"/>
        <v>479835.07949649991</v>
      </c>
      <c r="R151" s="45">
        <f t="shared" si="562"/>
        <v>0</v>
      </c>
      <c r="S151" s="45">
        <f t="shared" si="562"/>
        <v>0</v>
      </c>
      <c r="T151" s="45">
        <f t="shared" si="562"/>
        <v>0</v>
      </c>
      <c r="U151" s="45">
        <f t="shared" si="562"/>
        <v>0</v>
      </c>
      <c r="V151" s="45">
        <f t="shared" si="562"/>
        <v>0</v>
      </c>
      <c r="W151" s="45">
        <f t="shared" si="562"/>
        <v>479835.07949649991</v>
      </c>
      <c r="X151" s="45">
        <f t="shared" si="562"/>
        <v>0</v>
      </c>
      <c r="Y151" s="45">
        <f t="shared" si="562"/>
        <v>0</v>
      </c>
      <c r="Z151" s="45">
        <f t="shared" si="562"/>
        <v>0</v>
      </c>
      <c r="AA151" s="45">
        <f t="shared" si="562"/>
        <v>0</v>
      </c>
      <c r="AB151" s="45">
        <f t="shared" si="562"/>
        <v>0</v>
      </c>
      <c r="AC151" s="45">
        <f t="shared" si="562"/>
        <v>488211.89568894746</v>
      </c>
      <c r="AD151" s="45">
        <f t="shared" si="562"/>
        <v>0</v>
      </c>
      <c r="AE151" s="45">
        <f t="shared" si="562"/>
        <v>0</v>
      </c>
      <c r="AF151" s="45">
        <f t="shared" si="562"/>
        <v>0</v>
      </c>
      <c r="AG151" s="45">
        <f t="shared" si="562"/>
        <v>0</v>
      </c>
      <c r="AH151" s="45">
        <f t="shared" si="562"/>
        <v>0</v>
      </c>
      <c r="AI151" s="45">
        <f t="shared" si="562"/>
        <v>488211.89568894746</v>
      </c>
      <c r="AJ151" s="45">
        <f t="shared" si="562"/>
        <v>0</v>
      </c>
      <c r="AK151" s="45">
        <f t="shared" si="562"/>
        <v>0</v>
      </c>
      <c r="AL151" s="45">
        <f t="shared" si="562"/>
        <v>0</v>
      </c>
      <c r="AM151" s="45">
        <f t="shared" si="562"/>
        <v>0</v>
      </c>
      <c r="AN151" s="45">
        <f t="shared" si="562"/>
        <v>0</v>
      </c>
      <c r="AO151" s="45">
        <f t="shared" si="562"/>
        <v>496715.41412428149</v>
      </c>
      <c r="AP151" s="45">
        <f t="shared" si="562"/>
        <v>0</v>
      </c>
      <c r="AQ151" s="45">
        <f t="shared" ref="AQ151:BV151" si="563">AQ154*$E151</f>
        <v>0</v>
      </c>
      <c r="AR151" s="45">
        <f t="shared" si="563"/>
        <v>0</v>
      </c>
      <c r="AS151" s="45">
        <f t="shared" si="563"/>
        <v>0</v>
      </c>
      <c r="AT151" s="45">
        <f t="shared" si="563"/>
        <v>0</v>
      </c>
      <c r="AU151" s="45">
        <f t="shared" si="563"/>
        <v>496715.41412428149</v>
      </c>
      <c r="AV151" s="45">
        <f t="shared" si="563"/>
        <v>0</v>
      </c>
      <c r="AW151" s="45">
        <f t="shared" si="563"/>
        <v>0</v>
      </c>
      <c r="AX151" s="45">
        <f t="shared" si="563"/>
        <v>0</v>
      </c>
      <c r="AY151" s="45">
        <f t="shared" si="563"/>
        <v>0</v>
      </c>
      <c r="AZ151" s="45">
        <f t="shared" si="563"/>
        <v>0</v>
      </c>
      <c r="BA151" s="45">
        <f t="shared" si="563"/>
        <v>505417.53533614555</v>
      </c>
      <c r="BB151" s="45">
        <f t="shared" si="563"/>
        <v>0</v>
      </c>
      <c r="BC151" s="45">
        <f t="shared" si="563"/>
        <v>0</v>
      </c>
      <c r="BD151" s="45">
        <f t="shared" si="563"/>
        <v>0</v>
      </c>
      <c r="BE151" s="45">
        <f t="shared" si="563"/>
        <v>0</v>
      </c>
      <c r="BF151" s="45">
        <f t="shared" si="563"/>
        <v>0</v>
      </c>
      <c r="BG151" s="45">
        <f t="shared" si="563"/>
        <v>505417.53533614555</v>
      </c>
      <c r="BH151" s="45">
        <f t="shared" si="563"/>
        <v>0</v>
      </c>
      <c r="BI151" s="45">
        <f t="shared" si="563"/>
        <v>0</v>
      </c>
      <c r="BJ151" s="45">
        <f t="shared" si="563"/>
        <v>0</v>
      </c>
      <c r="BK151" s="45">
        <f t="shared" si="563"/>
        <v>0</v>
      </c>
      <c r="BL151" s="45">
        <f t="shared" si="563"/>
        <v>0</v>
      </c>
      <c r="BM151" s="45">
        <f t="shared" si="563"/>
        <v>514180.18836618774</v>
      </c>
      <c r="BN151" s="45">
        <f t="shared" si="563"/>
        <v>0</v>
      </c>
      <c r="BO151" s="45">
        <f t="shared" si="563"/>
        <v>0</v>
      </c>
      <c r="BP151" s="45">
        <f t="shared" si="563"/>
        <v>0</v>
      </c>
      <c r="BQ151" s="45">
        <f t="shared" si="563"/>
        <v>0</v>
      </c>
      <c r="BR151" s="45">
        <f t="shared" si="563"/>
        <v>0</v>
      </c>
      <c r="BS151" s="45">
        <f t="shared" si="563"/>
        <v>514180.18836618774</v>
      </c>
      <c r="BT151" s="45">
        <f t="shared" si="563"/>
        <v>0</v>
      </c>
      <c r="BU151" s="45">
        <f t="shared" si="563"/>
        <v>0</v>
      </c>
      <c r="BV151" s="45">
        <f t="shared" si="563"/>
        <v>0</v>
      </c>
      <c r="BW151" s="45">
        <f t="shared" ref="BW151:CE151" si="564">BW154*$E151</f>
        <v>0</v>
      </c>
      <c r="BX151" s="45">
        <f t="shared" si="564"/>
        <v>0</v>
      </c>
      <c r="BY151" s="45">
        <f t="shared" si="564"/>
        <v>0</v>
      </c>
      <c r="BZ151" s="45">
        <f t="shared" si="564"/>
        <v>0</v>
      </c>
      <c r="CA151" s="45">
        <f t="shared" si="564"/>
        <v>0</v>
      </c>
      <c r="CB151" s="45">
        <f t="shared" si="564"/>
        <v>0</v>
      </c>
      <c r="CC151" s="45">
        <f t="shared" si="564"/>
        <v>0</v>
      </c>
      <c r="CD151" s="45">
        <f t="shared" si="564"/>
        <v>0</v>
      </c>
      <c r="CE151" s="45">
        <f t="shared" si="564"/>
        <v>0</v>
      </c>
    </row>
    <row r="152" spans="1:83" hidden="1" outlineLevel="1">
      <c r="A152" s="41">
        <f>ROW()</f>
        <v>152</v>
      </c>
      <c r="C152" s="62" t="s">
        <v>170</v>
      </c>
      <c r="G152" s="44"/>
      <c r="I152" s="234"/>
      <c r="J152" s="234"/>
      <c r="K152" s="235">
        <f t="shared" ref="K152" si="565">IFERROR(MIN(MAX(K153/K154,0),1),)</f>
        <v>0</v>
      </c>
      <c r="L152" s="235">
        <f t="shared" ref="L152:Q152" si="566">IFERROR(MIN(MAX(L153/L154,0),1),)</f>
        <v>0</v>
      </c>
      <c r="M152" s="235">
        <f t="shared" si="566"/>
        <v>0</v>
      </c>
      <c r="N152" s="235">
        <f t="shared" si="566"/>
        <v>0</v>
      </c>
      <c r="O152" s="235">
        <f t="shared" si="566"/>
        <v>0</v>
      </c>
      <c r="P152" s="235">
        <f t="shared" si="566"/>
        <v>0</v>
      </c>
      <c r="Q152" s="235">
        <f t="shared" si="566"/>
        <v>0.95286447077820413</v>
      </c>
      <c r="R152" s="235">
        <f t="shared" ref="R152:BG152" si="567">IFERROR(MIN(MAX(R153/R154,0),1),)</f>
        <v>0</v>
      </c>
      <c r="S152" s="235">
        <f t="shared" si="567"/>
        <v>0</v>
      </c>
      <c r="T152" s="235">
        <f t="shared" si="567"/>
        <v>0</v>
      </c>
      <c r="U152" s="235">
        <f t="shared" si="567"/>
        <v>0</v>
      </c>
      <c r="V152" s="235">
        <f t="shared" si="567"/>
        <v>0</v>
      </c>
      <c r="W152" s="235">
        <f t="shared" si="567"/>
        <v>0.95286447077820413</v>
      </c>
      <c r="X152" s="235">
        <f t="shared" si="567"/>
        <v>0</v>
      </c>
      <c r="Y152" s="235">
        <f t="shared" si="567"/>
        <v>0</v>
      </c>
      <c r="Z152" s="235">
        <f t="shared" si="567"/>
        <v>0</v>
      </c>
      <c r="AA152" s="235">
        <f t="shared" si="567"/>
        <v>0</v>
      </c>
      <c r="AB152" s="235">
        <f t="shared" si="567"/>
        <v>0</v>
      </c>
      <c r="AC152" s="235">
        <f t="shared" si="567"/>
        <v>0.95367322957312772</v>
      </c>
      <c r="AD152" s="235">
        <f t="shared" si="567"/>
        <v>0</v>
      </c>
      <c r="AE152" s="235">
        <f t="shared" si="567"/>
        <v>0</v>
      </c>
      <c r="AF152" s="235">
        <f t="shared" si="567"/>
        <v>0</v>
      </c>
      <c r="AG152" s="235">
        <f t="shared" si="567"/>
        <v>0</v>
      </c>
      <c r="AH152" s="235">
        <f t="shared" si="567"/>
        <v>0</v>
      </c>
      <c r="AI152" s="235">
        <f t="shared" si="567"/>
        <v>0.95367322957312772</v>
      </c>
      <c r="AJ152" s="235">
        <f t="shared" si="567"/>
        <v>0</v>
      </c>
      <c r="AK152" s="235">
        <f t="shared" si="567"/>
        <v>0</v>
      </c>
      <c r="AL152" s="235">
        <f t="shared" si="567"/>
        <v>0</v>
      </c>
      <c r="AM152" s="235">
        <f t="shared" si="567"/>
        <v>0</v>
      </c>
      <c r="AN152" s="235">
        <f t="shared" si="567"/>
        <v>0</v>
      </c>
      <c r="AO152" s="235">
        <f t="shared" si="567"/>
        <v>0.9544663206171593</v>
      </c>
      <c r="AP152" s="235">
        <f t="shared" si="567"/>
        <v>0</v>
      </c>
      <c r="AQ152" s="235">
        <f t="shared" si="567"/>
        <v>0</v>
      </c>
      <c r="AR152" s="235">
        <f t="shared" si="567"/>
        <v>0</v>
      </c>
      <c r="AS152" s="235">
        <f t="shared" si="567"/>
        <v>0</v>
      </c>
      <c r="AT152" s="235">
        <f t="shared" si="567"/>
        <v>0</v>
      </c>
      <c r="AU152" s="235">
        <f t="shared" si="567"/>
        <v>0.9544663206171593</v>
      </c>
      <c r="AV152" s="235">
        <f t="shared" si="567"/>
        <v>0</v>
      </c>
      <c r="AW152" s="235">
        <f t="shared" si="567"/>
        <v>0</v>
      </c>
      <c r="AX152" s="235">
        <f t="shared" si="567"/>
        <v>0</v>
      </c>
      <c r="AY152" s="235">
        <f t="shared" si="567"/>
        <v>0</v>
      </c>
      <c r="AZ152" s="235">
        <f t="shared" si="567"/>
        <v>0</v>
      </c>
      <c r="BA152" s="235">
        <f t="shared" si="567"/>
        <v>0.95525030528232946</v>
      </c>
      <c r="BB152" s="235">
        <f t="shared" si="567"/>
        <v>0</v>
      </c>
      <c r="BC152" s="235">
        <f t="shared" si="567"/>
        <v>0</v>
      </c>
      <c r="BD152" s="235">
        <f t="shared" si="567"/>
        <v>0</v>
      </c>
      <c r="BE152" s="235">
        <f t="shared" si="567"/>
        <v>0</v>
      </c>
      <c r="BF152" s="235">
        <f t="shared" si="567"/>
        <v>0</v>
      </c>
      <c r="BG152" s="235">
        <f t="shared" si="567"/>
        <v>0.95525030528232946</v>
      </c>
      <c r="BH152" s="235">
        <f t="shared" ref="BH152:BS152" si="568">IFERROR(MIN(MAX(BH153/BH154,0),1),)</f>
        <v>0</v>
      </c>
      <c r="BI152" s="235">
        <f t="shared" si="568"/>
        <v>0</v>
      </c>
      <c r="BJ152" s="235">
        <f t="shared" si="568"/>
        <v>0</v>
      </c>
      <c r="BK152" s="235">
        <f t="shared" si="568"/>
        <v>0</v>
      </c>
      <c r="BL152" s="235">
        <f t="shared" si="568"/>
        <v>0</v>
      </c>
      <c r="BM152" s="235">
        <f t="shared" si="568"/>
        <v>0.95601292908014091</v>
      </c>
      <c r="BN152" s="235">
        <f t="shared" si="568"/>
        <v>0</v>
      </c>
      <c r="BO152" s="235">
        <f t="shared" si="568"/>
        <v>0</v>
      </c>
      <c r="BP152" s="235">
        <f t="shared" si="568"/>
        <v>0</v>
      </c>
      <c r="BQ152" s="235">
        <f t="shared" si="568"/>
        <v>0</v>
      </c>
      <c r="BR152" s="235">
        <f t="shared" si="568"/>
        <v>0</v>
      </c>
      <c r="BS152" s="235">
        <f t="shared" si="568"/>
        <v>0.95601292908014091</v>
      </c>
      <c r="BT152" s="235">
        <f t="shared" ref="BT152:CE152" si="569">IFERROR(MIN(MAX(BT153/BT154,0),1),)</f>
        <v>0</v>
      </c>
      <c r="BU152" s="235">
        <f t="shared" si="569"/>
        <v>0</v>
      </c>
      <c r="BV152" s="235">
        <f t="shared" si="569"/>
        <v>0</v>
      </c>
      <c r="BW152" s="235">
        <f t="shared" si="569"/>
        <v>0</v>
      </c>
      <c r="BX152" s="235">
        <f t="shared" si="569"/>
        <v>0</v>
      </c>
      <c r="BY152" s="235">
        <f t="shared" si="569"/>
        <v>0</v>
      </c>
      <c r="BZ152" s="235">
        <f t="shared" si="569"/>
        <v>0</v>
      </c>
      <c r="CA152" s="235">
        <f t="shared" si="569"/>
        <v>0</v>
      </c>
      <c r="CB152" s="235">
        <f t="shared" si="569"/>
        <v>0</v>
      </c>
      <c r="CC152" s="235">
        <f t="shared" si="569"/>
        <v>0</v>
      </c>
      <c r="CD152" s="235">
        <f t="shared" si="569"/>
        <v>0</v>
      </c>
      <c r="CE152" s="235">
        <f t="shared" si="569"/>
        <v>0</v>
      </c>
    </row>
    <row r="153" spans="1:83" hidden="1" outlineLevel="1">
      <c r="A153" s="41">
        <f>ROW()</f>
        <v>153</v>
      </c>
      <c r="C153" s="233" t="s">
        <v>146</v>
      </c>
      <c r="G153" s="44"/>
      <c r="I153" s="44"/>
      <c r="J153" s="44"/>
      <c r="K153" s="44">
        <f t="shared" ref="K153:AP153" si="570">SUM(K124,K125,K128,K129,K130,K131)</f>
        <v>0</v>
      </c>
      <c r="L153" s="44">
        <f t="shared" si="570"/>
        <v>0</v>
      </c>
      <c r="M153" s="44">
        <f t="shared" si="570"/>
        <v>0</v>
      </c>
      <c r="N153" s="44">
        <f t="shared" si="570"/>
        <v>0</v>
      </c>
      <c r="O153" s="44">
        <f t="shared" si="570"/>
        <v>0</v>
      </c>
      <c r="P153" s="44">
        <f t="shared" si="570"/>
        <v>0</v>
      </c>
      <c r="Q153" s="44">
        <f t="shared" si="570"/>
        <v>3265841.422037499</v>
      </c>
      <c r="R153" s="44">
        <f t="shared" si="570"/>
        <v>0</v>
      </c>
      <c r="S153" s="44">
        <f t="shared" si="570"/>
        <v>0</v>
      </c>
      <c r="T153" s="44">
        <f t="shared" si="570"/>
        <v>0</v>
      </c>
      <c r="U153" s="44">
        <f t="shared" si="570"/>
        <v>0</v>
      </c>
      <c r="V153" s="44">
        <f t="shared" si="570"/>
        <v>0</v>
      </c>
      <c r="W153" s="44">
        <f t="shared" si="570"/>
        <v>3265841.422037499</v>
      </c>
      <c r="X153" s="44">
        <f t="shared" si="570"/>
        <v>0</v>
      </c>
      <c r="Y153" s="44">
        <f t="shared" si="570"/>
        <v>0</v>
      </c>
      <c r="Z153" s="44">
        <f t="shared" si="570"/>
        <v>0</v>
      </c>
      <c r="AA153" s="44">
        <f t="shared" si="570"/>
        <v>0</v>
      </c>
      <c r="AB153" s="44">
        <f t="shared" si="570"/>
        <v>0</v>
      </c>
      <c r="AC153" s="44">
        <f t="shared" si="570"/>
        <v>3325675.8234121245</v>
      </c>
      <c r="AD153" s="44">
        <f t="shared" si="570"/>
        <v>0</v>
      </c>
      <c r="AE153" s="44">
        <f t="shared" si="570"/>
        <v>0</v>
      </c>
      <c r="AF153" s="44">
        <f t="shared" si="570"/>
        <v>0</v>
      </c>
      <c r="AG153" s="44">
        <f t="shared" si="570"/>
        <v>0</v>
      </c>
      <c r="AH153" s="44">
        <f t="shared" si="570"/>
        <v>0</v>
      </c>
      <c r="AI153" s="44">
        <f t="shared" si="570"/>
        <v>3325675.8234121245</v>
      </c>
      <c r="AJ153" s="44">
        <f t="shared" si="570"/>
        <v>0</v>
      </c>
      <c r="AK153" s="44">
        <f t="shared" si="570"/>
        <v>0</v>
      </c>
      <c r="AL153" s="44">
        <f t="shared" si="570"/>
        <v>0</v>
      </c>
      <c r="AM153" s="44">
        <f t="shared" si="570"/>
        <v>0</v>
      </c>
      <c r="AN153" s="44">
        <f t="shared" si="570"/>
        <v>0</v>
      </c>
      <c r="AO153" s="44">
        <f t="shared" si="570"/>
        <v>3386415.2408073675</v>
      </c>
      <c r="AP153" s="44">
        <f t="shared" si="570"/>
        <v>0</v>
      </c>
      <c r="AQ153" s="44">
        <f t="shared" ref="AQ153:BV153" si="571">SUM(AQ124,AQ125,AQ128,AQ129,AQ130,AQ131)</f>
        <v>0</v>
      </c>
      <c r="AR153" s="44">
        <f t="shared" si="571"/>
        <v>0</v>
      </c>
      <c r="AS153" s="44">
        <f t="shared" si="571"/>
        <v>0</v>
      </c>
      <c r="AT153" s="44">
        <f t="shared" si="571"/>
        <v>0</v>
      </c>
      <c r="AU153" s="44">
        <f t="shared" si="571"/>
        <v>3386415.2408073675</v>
      </c>
      <c r="AV153" s="44">
        <f t="shared" si="571"/>
        <v>0</v>
      </c>
      <c r="AW153" s="44">
        <f t="shared" si="571"/>
        <v>0</v>
      </c>
      <c r="AX153" s="44">
        <f t="shared" si="571"/>
        <v>0</v>
      </c>
      <c r="AY153" s="44">
        <f t="shared" si="571"/>
        <v>0</v>
      </c>
      <c r="AZ153" s="44">
        <f t="shared" si="571"/>
        <v>0</v>
      </c>
      <c r="BA153" s="44">
        <f t="shared" si="571"/>
        <v>3448573.2494635396</v>
      </c>
      <c r="BB153" s="44">
        <f t="shared" si="571"/>
        <v>0</v>
      </c>
      <c r="BC153" s="44">
        <f t="shared" si="571"/>
        <v>0</v>
      </c>
      <c r="BD153" s="44">
        <f t="shared" si="571"/>
        <v>0</v>
      </c>
      <c r="BE153" s="44">
        <f t="shared" si="571"/>
        <v>0</v>
      </c>
      <c r="BF153" s="44">
        <f t="shared" si="571"/>
        <v>0</v>
      </c>
      <c r="BG153" s="44">
        <f t="shared" si="571"/>
        <v>3448573.2494635396</v>
      </c>
      <c r="BH153" s="44">
        <f t="shared" si="571"/>
        <v>0</v>
      </c>
      <c r="BI153" s="44">
        <f t="shared" si="571"/>
        <v>0</v>
      </c>
      <c r="BJ153" s="44">
        <f t="shared" si="571"/>
        <v>0</v>
      </c>
      <c r="BK153" s="44">
        <f t="shared" si="571"/>
        <v>0</v>
      </c>
      <c r="BL153" s="44">
        <f t="shared" si="571"/>
        <v>0</v>
      </c>
      <c r="BM153" s="44">
        <f t="shared" si="571"/>
        <v>3511163.6282495549</v>
      </c>
      <c r="BN153" s="44">
        <f t="shared" si="571"/>
        <v>0</v>
      </c>
      <c r="BO153" s="44">
        <f t="shared" si="571"/>
        <v>0</v>
      </c>
      <c r="BP153" s="44">
        <f t="shared" si="571"/>
        <v>0</v>
      </c>
      <c r="BQ153" s="44">
        <f t="shared" si="571"/>
        <v>0</v>
      </c>
      <c r="BR153" s="44">
        <f t="shared" si="571"/>
        <v>0</v>
      </c>
      <c r="BS153" s="44">
        <f t="shared" si="571"/>
        <v>3511163.6282495549</v>
      </c>
      <c r="BT153" s="44">
        <f t="shared" si="571"/>
        <v>0</v>
      </c>
      <c r="BU153" s="44">
        <f t="shared" si="571"/>
        <v>0</v>
      </c>
      <c r="BV153" s="44">
        <f t="shared" si="571"/>
        <v>0</v>
      </c>
      <c r="BW153" s="44">
        <f t="shared" ref="BW153:CE153" si="572">SUM(BW124,BW125,BW128,BW129,BW130,BW131)</f>
        <v>0</v>
      </c>
      <c r="BX153" s="44">
        <f t="shared" si="572"/>
        <v>0</v>
      </c>
      <c r="BY153" s="44">
        <f t="shared" si="572"/>
        <v>0</v>
      </c>
      <c r="BZ153" s="44">
        <f t="shared" si="572"/>
        <v>0</v>
      </c>
      <c r="CA153" s="44">
        <f t="shared" si="572"/>
        <v>0</v>
      </c>
      <c r="CB153" s="44">
        <f t="shared" si="572"/>
        <v>0</v>
      </c>
      <c r="CC153" s="44">
        <f t="shared" si="572"/>
        <v>0</v>
      </c>
      <c r="CD153" s="44">
        <f t="shared" si="572"/>
        <v>0</v>
      </c>
      <c r="CE153" s="44">
        <f t="shared" si="572"/>
        <v>0</v>
      </c>
    </row>
    <row r="154" spans="1:83" hidden="1" outlineLevel="1">
      <c r="A154" s="41">
        <f>ROW()</f>
        <v>154</v>
      </c>
      <c r="C154" s="273" t="s">
        <v>147</v>
      </c>
      <c r="D154" s="43"/>
      <c r="E154" s="43"/>
      <c r="F154" s="43"/>
      <c r="G154" s="45"/>
      <c r="H154" s="43"/>
      <c r="I154" s="45"/>
      <c r="J154" s="45"/>
      <c r="K154" s="156">
        <f t="shared" ref="K154:AP154" si="573">SUM(K124,K125)</f>
        <v>0</v>
      </c>
      <c r="L154" s="156">
        <f t="shared" si="573"/>
        <v>0</v>
      </c>
      <c r="M154" s="156">
        <f t="shared" si="573"/>
        <v>0</v>
      </c>
      <c r="N154" s="156">
        <f t="shared" si="573"/>
        <v>0</v>
      </c>
      <c r="O154" s="156">
        <f t="shared" si="573"/>
        <v>0</v>
      </c>
      <c r="P154" s="156">
        <f t="shared" si="573"/>
        <v>0</v>
      </c>
      <c r="Q154" s="156">
        <f t="shared" si="573"/>
        <v>3427393.4249749989</v>
      </c>
      <c r="R154" s="156">
        <f t="shared" si="573"/>
        <v>0</v>
      </c>
      <c r="S154" s="156">
        <f t="shared" si="573"/>
        <v>0</v>
      </c>
      <c r="T154" s="156">
        <f t="shared" si="573"/>
        <v>0</v>
      </c>
      <c r="U154" s="156">
        <f t="shared" si="573"/>
        <v>0</v>
      </c>
      <c r="V154" s="156">
        <f t="shared" si="573"/>
        <v>0</v>
      </c>
      <c r="W154" s="156">
        <f t="shared" si="573"/>
        <v>3427393.4249749989</v>
      </c>
      <c r="X154" s="156">
        <f t="shared" si="573"/>
        <v>0</v>
      </c>
      <c r="Y154" s="156">
        <f t="shared" si="573"/>
        <v>0</v>
      </c>
      <c r="Z154" s="156">
        <f t="shared" si="573"/>
        <v>0</v>
      </c>
      <c r="AA154" s="156">
        <f t="shared" si="573"/>
        <v>0</v>
      </c>
      <c r="AB154" s="156">
        <f t="shared" si="573"/>
        <v>0</v>
      </c>
      <c r="AC154" s="156">
        <f t="shared" si="573"/>
        <v>3487227.8263496244</v>
      </c>
      <c r="AD154" s="156">
        <f t="shared" si="573"/>
        <v>0</v>
      </c>
      <c r="AE154" s="156">
        <f t="shared" si="573"/>
        <v>0</v>
      </c>
      <c r="AF154" s="156">
        <f t="shared" si="573"/>
        <v>0</v>
      </c>
      <c r="AG154" s="156">
        <f t="shared" si="573"/>
        <v>0</v>
      </c>
      <c r="AH154" s="156">
        <f t="shared" si="573"/>
        <v>0</v>
      </c>
      <c r="AI154" s="156">
        <f t="shared" si="573"/>
        <v>3487227.8263496244</v>
      </c>
      <c r="AJ154" s="156">
        <f t="shared" si="573"/>
        <v>0</v>
      </c>
      <c r="AK154" s="156">
        <f t="shared" si="573"/>
        <v>0</v>
      </c>
      <c r="AL154" s="156">
        <f t="shared" si="573"/>
        <v>0</v>
      </c>
      <c r="AM154" s="156">
        <f t="shared" si="573"/>
        <v>0</v>
      </c>
      <c r="AN154" s="156">
        <f t="shared" si="573"/>
        <v>0</v>
      </c>
      <c r="AO154" s="156">
        <f t="shared" si="573"/>
        <v>3547967.2437448674</v>
      </c>
      <c r="AP154" s="156">
        <f t="shared" si="573"/>
        <v>0</v>
      </c>
      <c r="AQ154" s="156">
        <f t="shared" ref="AQ154:BV154" si="574">SUM(AQ124,AQ125)</f>
        <v>0</v>
      </c>
      <c r="AR154" s="156">
        <f t="shared" si="574"/>
        <v>0</v>
      </c>
      <c r="AS154" s="156">
        <f t="shared" si="574"/>
        <v>0</v>
      </c>
      <c r="AT154" s="156">
        <f t="shared" si="574"/>
        <v>0</v>
      </c>
      <c r="AU154" s="156">
        <f t="shared" si="574"/>
        <v>3547967.2437448674</v>
      </c>
      <c r="AV154" s="156">
        <f t="shared" si="574"/>
        <v>0</v>
      </c>
      <c r="AW154" s="156">
        <f t="shared" si="574"/>
        <v>0</v>
      </c>
      <c r="AX154" s="156">
        <f t="shared" si="574"/>
        <v>0</v>
      </c>
      <c r="AY154" s="156">
        <f t="shared" si="574"/>
        <v>0</v>
      </c>
      <c r="AZ154" s="156">
        <f t="shared" si="574"/>
        <v>0</v>
      </c>
      <c r="BA154" s="156">
        <f t="shared" si="574"/>
        <v>3610125.2524010395</v>
      </c>
      <c r="BB154" s="156">
        <f t="shared" si="574"/>
        <v>0</v>
      </c>
      <c r="BC154" s="156">
        <f t="shared" si="574"/>
        <v>0</v>
      </c>
      <c r="BD154" s="156">
        <f t="shared" si="574"/>
        <v>0</v>
      </c>
      <c r="BE154" s="156">
        <f t="shared" si="574"/>
        <v>0</v>
      </c>
      <c r="BF154" s="156">
        <f t="shared" si="574"/>
        <v>0</v>
      </c>
      <c r="BG154" s="156">
        <f t="shared" si="574"/>
        <v>3610125.2524010395</v>
      </c>
      <c r="BH154" s="156">
        <f t="shared" si="574"/>
        <v>0</v>
      </c>
      <c r="BI154" s="156">
        <f t="shared" si="574"/>
        <v>0</v>
      </c>
      <c r="BJ154" s="156">
        <f t="shared" si="574"/>
        <v>0</v>
      </c>
      <c r="BK154" s="156">
        <f t="shared" si="574"/>
        <v>0</v>
      </c>
      <c r="BL154" s="156">
        <f t="shared" si="574"/>
        <v>0</v>
      </c>
      <c r="BM154" s="156">
        <f t="shared" si="574"/>
        <v>3672715.6311870548</v>
      </c>
      <c r="BN154" s="156">
        <f t="shared" si="574"/>
        <v>0</v>
      </c>
      <c r="BO154" s="156">
        <f t="shared" si="574"/>
        <v>0</v>
      </c>
      <c r="BP154" s="156">
        <f t="shared" si="574"/>
        <v>0</v>
      </c>
      <c r="BQ154" s="156">
        <f t="shared" si="574"/>
        <v>0</v>
      </c>
      <c r="BR154" s="156">
        <f t="shared" si="574"/>
        <v>0</v>
      </c>
      <c r="BS154" s="156">
        <f t="shared" si="574"/>
        <v>3672715.6311870548</v>
      </c>
      <c r="BT154" s="156">
        <f t="shared" si="574"/>
        <v>0</v>
      </c>
      <c r="BU154" s="156">
        <f t="shared" si="574"/>
        <v>0</v>
      </c>
      <c r="BV154" s="156">
        <f t="shared" si="574"/>
        <v>0</v>
      </c>
      <c r="BW154" s="156">
        <f t="shared" ref="BW154:CE154" si="575">SUM(BW124,BW125)</f>
        <v>0</v>
      </c>
      <c r="BX154" s="156">
        <f t="shared" si="575"/>
        <v>0</v>
      </c>
      <c r="BY154" s="156">
        <f t="shared" si="575"/>
        <v>0</v>
      </c>
      <c r="BZ154" s="156">
        <f t="shared" si="575"/>
        <v>0</v>
      </c>
      <c r="CA154" s="156">
        <f t="shared" si="575"/>
        <v>0</v>
      </c>
      <c r="CB154" s="156">
        <f t="shared" si="575"/>
        <v>0</v>
      </c>
      <c r="CC154" s="156">
        <f t="shared" si="575"/>
        <v>0</v>
      </c>
      <c r="CD154" s="156">
        <f t="shared" si="575"/>
        <v>0</v>
      </c>
      <c r="CE154" s="156">
        <f t="shared" si="575"/>
        <v>0</v>
      </c>
    </row>
    <row r="155" spans="1:83" hidden="1" outlineLevel="1">
      <c r="A155" s="41">
        <f>ROW()</f>
        <v>155</v>
      </c>
      <c r="C155" s="62" t="s">
        <v>169</v>
      </c>
      <c r="G155" s="44"/>
      <c r="I155" s="44"/>
      <c r="J155" s="44"/>
      <c r="K155" s="44">
        <f>MIN(K151,K150)*K152</f>
        <v>0</v>
      </c>
      <c r="L155" s="44">
        <f t="shared" ref="L155:BW155" si="576">MIN(L151,L150)*L152</f>
        <v>0</v>
      </c>
      <c r="M155" s="44">
        <f t="shared" si="576"/>
        <v>0</v>
      </c>
      <c r="N155" s="44">
        <f t="shared" si="576"/>
        <v>0</v>
      </c>
      <c r="O155" s="44">
        <f t="shared" si="576"/>
        <v>0</v>
      </c>
      <c r="P155" s="44">
        <f t="shared" si="576"/>
        <v>0</v>
      </c>
      <c r="Q155" s="44">
        <f t="shared" si="576"/>
        <v>161978.36161795311</v>
      </c>
      <c r="R155" s="44">
        <f t="shared" si="576"/>
        <v>0</v>
      </c>
      <c r="S155" s="44">
        <f t="shared" si="576"/>
        <v>0</v>
      </c>
      <c r="T155" s="44">
        <f t="shared" si="576"/>
        <v>0</v>
      </c>
      <c r="U155" s="44">
        <f t="shared" si="576"/>
        <v>0</v>
      </c>
      <c r="V155" s="44">
        <f t="shared" si="576"/>
        <v>0</v>
      </c>
      <c r="W155" s="44">
        <f t="shared" si="576"/>
        <v>161978.36161795311</v>
      </c>
      <c r="X155" s="44">
        <f t="shared" si="576"/>
        <v>0</v>
      </c>
      <c r="Y155" s="44">
        <f t="shared" si="576"/>
        <v>0</v>
      </c>
      <c r="Z155" s="44">
        <f t="shared" si="576"/>
        <v>0</v>
      </c>
      <c r="AA155" s="44">
        <f t="shared" si="576"/>
        <v>0</v>
      </c>
      <c r="AB155" s="44">
        <f t="shared" si="576"/>
        <v>0</v>
      </c>
      <c r="AC155" s="44">
        <f t="shared" si="576"/>
        <v>170675.21333482701</v>
      </c>
      <c r="AD155" s="44">
        <f t="shared" si="576"/>
        <v>0</v>
      </c>
      <c r="AE155" s="44">
        <f t="shared" si="576"/>
        <v>0</v>
      </c>
      <c r="AF155" s="44">
        <f t="shared" si="576"/>
        <v>0</v>
      </c>
      <c r="AG155" s="44">
        <f t="shared" si="576"/>
        <v>0</v>
      </c>
      <c r="AH155" s="44">
        <f t="shared" si="576"/>
        <v>0</v>
      </c>
      <c r="AI155" s="44">
        <f t="shared" si="576"/>
        <v>170675.21333482701</v>
      </c>
      <c r="AJ155" s="44">
        <f t="shared" si="576"/>
        <v>0</v>
      </c>
      <c r="AK155" s="44">
        <f t="shared" si="576"/>
        <v>0</v>
      </c>
      <c r="AL155" s="44">
        <f t="shared" si="576"/>
        <v>0</v>
      </c>
      <c r="AM155" s="44">
        <f t="shared" si="576"/>
        <v>0</v>
      </c>
      <c r="AN155" s="44">
        <f t="shared" si="576"/>
        <v>0</v>
      </c>
      <c r="AO155" s="44">
        <f t="shared" si="576"/>
        <v>179513.20901048247</v>
      </c>
      <c r="AP155" s="44">
        <f t="shared" si="576"/>
        <v>0</v>
      </c>
      <c r="AQ155" s="44">
        <f t="shared" si="576"/>
        <v>0</v>
      </c>
      <c r="AR155" s="44">
        <f t="shared" si="576"/>
        <v>0</v>
      </c>
      <c r="AS155" s="44">
        <f t="shared" si="576"/>
        <v>0</v>
      </c>
      <c r="AT155" s="44">
        <f t="shared" si="576"/>
        <v>0</v>
      </c>
      <c r="AU155" s="44">
        <f t="shared" si="576"/>
        <v>179513.20901048247</v>
      </c>
      <c r="AV155" s="44">
        <f t="shared" si="576"/>
        <v>0</v>
      </c>
      <c r="AW155" s="44">
        <f t="shared" si="576"/>
        <v>0</v>
      </c>
      <c r="AX155" s="44">
        <f t="shared" si="576"/>
        <v>0</v>
      </c>
      <c r="AY155" s="44">
        <f t="shared" si="576"/>
        <v>0</v>
      </c>
      <c r="AZ155" s="44">
        <f t="shared" si="576"/>
        <v>0</v>
      </c>
      <c r="BA155" s="44">
        <f t="shared" si="576"/>
        <v>188567.12704449985</v>
      </c>
      <c r="BB155" s="44">
        <f t="shared" si="576"/>
        <v>0</v>
      </c>
      <c r="BC155" s="44">
        <f t="shared" si="576"/>
        <v>0</v>
      </c>
      <c r="BD155" s="44">
        <f t="shared" si="576"/>
        <v>0</v>
      </c>
      <c r="BE155" s="44">
        <f t="shared" si="576"/>
        <v>0</v>
      </c>
      <c r="BF155" s="44">
        <f t="shared" si="576"/>
        <v>0</v>
      </c>
      <c r="BG155" s="44">
        <f t="shared" si="576"/>
        <v>188567.12704449985</v>
      </c>
      <c r="BH155" s="44">
        <f t="shared" si="576"/>
        <v>0</v>
      </c>
      <c r="BI155" s="44">
        <f t="shared" si="576"/>
        <v>0</v>
      </c>
      <c r="BJ155" s="44">
        <f t="shared" si="576"/>
        <v>0</v>
      </c>
      <c r="BK155" s="44">
        <f t="shared" si="576"/>
        <v>0</v>
      </c>
      <c r="BL155" s="44">
        <f t="shared" si="576"/>
        <v>0</v>
      </c>
      <c r="BM155" s="44">
        <f t="shared" si="576"/>
        <v>197693.25125774846</v>
      </c>
      <c r="BN155" s="44">
        <f t="shared" si="576"/>
        <v>0</v>
      </c>
      <c r="BO155" s="44">
        <f t="shared" si="576"/>
        <v>0</v>
      </c>
      <c r="BP155" s="44">
        <f t="shared" si="576"/>
        <v>0</v>
      </c>
      <c r="BQ155" s="44">
        <f t="shared" si="576"/>
        <v>0</v>
      </c>
      <c r="BR155" s="44">
        <f t="shared" si="576"/>
        <v>0</v>
      </c>
      <c r="BS155" s="44">
        <f t="shared" si="576"/>
        <v>197693.25125774846</v>
      </c>
      <c r="BT155" s="44">
        <f t="shared" si="576"/>
        <v>0</v>
      </c>
      <c r="BU155" s="44">
        <f t="shared" si="576"/>
        <v>0</v>
      </c>
      <c r="BV155" s="44">
        <f t="shared" si="576"/>
        <v>0</v>
      </c>
      <c r="BW155" s="44">
        <f t="shared" si="576"/>
        <v>0</v>
      </c>
      <c r="BX155" s="44">
        <f t="shared" ref="BX155:CE155" si="577">MIN(BX151,BX150)*BX152</f>
        <v>0</v>
      </c>
      <c r="BY155" s="44">
        <f t="shared" si="577"/>
        <v>0</v>
      </c>
      <c r="BZ155" s="44">
        <f t="shared" si="577"/>
        <v>0</v>
      </c>
      <c r="CA155" s="44">
        <f t="shared" si="577"/>
        <v>0</v>
      </c>
      <c r="CB155" s="44">
        <f t="shared" si="577"/>
        <v>0</v>
      </c>
      <c r="CC155" s="44">
        <f t="shared" si="577"/>
        <v>0</v>
      </c>
      <c r="CD155" s="44">
        <f t="shared" si="577"/>
        <v>0</v>
      </c>
      <c r="CE155" s="44">
        <f t="shared" si="577"/>
        <v>0</v>
      </c>
    </row>
    <row r="156" spans="1:83" hidden="1" outlineLevel="1">
      <c r="A156" s="41">
        <f>ROW()</f>
        <v>156</v>
      </c>
      <c r="J156" s="155"/>
      <c r="K156" s="155"/>
      <c r="L156" s="155"/>
      <c r="M156" s="155"/>
      <c r="N156" s="155"/>
      <c r="O156" s="155"/>
      <c r="P156" s="155"/>
      <c r="Q156" s="155"/>
      <c r="R156" s="155"/>
      <c r="S156" s="155"/>
      <c r="T156" s="155"/>
      <c r="U156" s="155"/>
      <c r="V156" s="155"/>
      <c r="W156" s="155"/>
      <c r="X156" s="155"/>
      <c r="Y156" s="155"/>
      <c r="Z156" s="155"/>
      <c r="AA156" s="155"/>
      <c r="AB156" s="155"/>
      <c r="AC156" s="155"/>
      <c r="AD156" s="155"/>
      <c r="AE156" s="155"/>
      <c r="AF156" s="155"/>
      <c r="AG156" s="155"/>
      <c r="AH156" s="155"/>
      <c r="AI156" s="155"/>
      <c r="AJ156" s="155"/>
      <c r="AK156" s="155"/>
      <c r="AL156" s="155"/>
      <c r="AM156" s="155"/>
      <c r="AN156" s="155"/>
      <c r="AO156" s="155"/>
      <c r="AP156" s="155"/>
      <c r="AQ156" s="155"/>
      <c r="AR156" s="155"/>
      <c r="AS156" s="155"/>
      <c r="AT156" s="155"/>
      <c r="AU156" s="155"/>
      <c r="AV156" s="155"/>
      <c r="AW156" s="155"/>
      <c r="AX156" s="155"/>
      <c r="AY156" s="155"/>
      <c r="AZ156" s="155"/>
      <c r="BA156" s="155"/>
      <c r="BB156" s="155"/>
      <c r="BC156" s="155"/>
      <c r="BD156" s="155"/>
      <c r="BE156" s="155"/>
      <c r="BF156" s="155"/>
      <c r="BG156" s="155"/>
      <c r="BH156" s="155"/>
      <c r="BI156" s="155"/>
      <c r="BJ156" s="155"/>
      <c r="BK156" s="155"/>
      <c r="BL156" s="155"/>
      <c r="BM156" s="155"/>
      <c r="BN156" s="155"/>
      <c r="BO156" s="155"/>
      <c r="BP156" s="155"/>
      <c r="BQ156" s="155"/>
      <c r="BR156" s="155"/>
      <c r="BS156" s="155"/>
      <c r="BT156" s="155"/>
      <c r="BU156" s="155"/>
      <c r="BV156" s="155"/>
      <c r="BW156" s="155"/>
      <c r="BX156" s="155"/>
      <c r="BY156" s="155"/>
      <c r="BZ156" s="155"/>
      <c r="CA156" s="155"/>
      <c r="CB156" s="155"/>
      <c r="CC156" s="155"/>
      <c r="CD156" s="155"/>
      <c r="CE156" s="155"/>
    </row>
    <row r="157" spans="1:83" hidden="1" outlineLevel="1">
      <c r="A157" s="41">
        <f>ROW()</f>
        <v>157</v>
      </c>
      <c r="J157" s="155"/>
      <c r="K157" s="155"/>
      <c r="L157" s="155"/>
      <c r="M157" s="155"/>
      <c r="N157" s="155"/>
      <c r="O157" s="155"/>
      <c r="P157" s="155"/>
      <c r="Q157" s="155"/>
      <c r="R157" s="155"/>
      <c r="S157" s="155"/>
      <c r="T157" s="155"/>
      <c r="U157" s="155"/>
      <c r="V157" s="155"/>
      <c r="W157" s="155"/>
      <c r="X157" s="155"/>
      <c r="Y157" s="155"/>
      <c r="Z157" s="155"/>
      <c r="AA157" s="155"/>
      <c r="AB157" s="155"/>
      <c r="AC157" s="155"/>
      <c r="AD157" s="155"/>
      <c r="AE157" s="155"/>
      <c r="AF157" s="155"/>
      <c r="AG157" s="155"/>
      <c r="AH157" s="155"/>
      <c r="AI157" s="155"/>
      <c r="AJ157" s="155"/>
      <c r="AK157" s="155"/>
      <c r="AL157" s="155"/>
      <c r="AM157" s="155"/>
      <c r="AN157" s="155"/>
      <c r="AO157" s="155"/>
      <c r="AP157" s="155"/>
      <c r="AQ157" s="155"/>
      <c r="AR157" s="155"/>
      <c r="AS157" s="155"/>
      <c r="AT157" s="155"/>
      <c r="AU157" s="155"/>
      <c r="AV157" s="155"/>
      <c r="AW157" s="155"/>
      <c r="AX157" s="155"/>
      <c r="AY157" s="155"/>
      <c r="AZ157" s="155"/>
      <c r="BA157" s="155"/>
      <c r="BB157" s="155"/>
      <c r="BC157" s="155"/>
      <c r="BD157" s="155"/>
      <c r="BE157" s="155"/>
      <c r="BF157" s="155"/>
      <c r="BG157" s="155"/>
      <c r="BH157" s="155"/>
      <c r="BI157" s="155"/>
      <c r="BJ157" s="155"/>
      <c r="BK157" s="155"/>
      <c r="BL157" s="155"/>
      <c r="BM157" s="155"/>
      <c r="BN157" s="155"/>
      <c r="BO157" s="155"/>
      <c r="BP157" s="155"/>
      <c r="BQ157" s="155"/>
      <c r="BR157" s="155"/>
      <c r="BS157" s="155"/>
      <c r="BT157" s="155"/>
      <c r="BU157" s="155"/>
      <c r="BV157" s="155"/>
      <c r="BW157" s="155"/>
      <c r="BX157" s="155"/>
      <c r="BY157" s="155"/>
      <c r="BZ157" s="155"/>
      <c r="CA157" s="155"/>
      <c r="CB157" s="155"/>
      <c r="CC157" s="155"/>
      <c r="CD157" s="155"/>
      <c r="CE157" s="155"/>
    </row>
    <row r="158" spans="1:83" hidden="1" outlineLevel="1">
      <c r="A158" s="41">
        <f>ROW()</f>
        <v>158</v>
      </c>
      <c r="C158" s="41" t="s">
        <v>297</v>
      </c>
      <c r="J158" s="155"/>
      <c r="K158" s="155"/>
      <c r="L158" s="155"/>
      <c r="M158" s="155"/>
      <c r="N158" s="155"/>
      <c r="O158" s="155"/>
      <c r="P158" s="155"/>
      <c r="Q158" s="155"/>
      <c r="R158" s="155"/>
      <c r="S158" s="155"/>
      <c r="T158" s="155"/>
      <c r="U158" s="155"/>
      <c r="V158" s="155"/>
      <c r="W158" s="155"/>
      <c r="X158" s="155"/>
      <c r="Y158" s="155"/>
      <c r="Z158" s="155"/>
      <c r="AA158" s="155"/>
      <c r="AB158" s="155"/>
      <c r="AC158" s="155"/>
      <c r="AD158" s="155"/>
      <c r="AE158" s="155"/>
      <c r="AF158" s="155"/>
      <c r="AG158" s="155"/>
      <c r="AH158" s="155"/>
      <c r="AI158" s="155"/>
      <c r="AJ158" s="155"/>
      <c r="AK158" s="155"/>
      <c r="AL158" s="155"/>
      <c r="AM158" s="155"/>
      <c r="AN158" s="155"/>
      <c r="AO158" s="155"/>
      <c r="AP158" s="155"/>
      <c r="AQ158" s="155"/>
      <c r="AR158" s="155"/>
      <c r="AS158" s="155"/>
      <c r="AT158" s="155"/>
      <c r="AU158" s="155"/>
      <c r="AV158" s="155"/>
      <c r="AW158" s="155"/>
      <c r="AX158" s="155"/>
      <c r="AY158" s="155"/>
      <c r="AZ158" s="155"/>
      <c r="BA158" s="155"/>
      <c r="BB158" s="155"/>
      <c r="BC158" s="155"/>
      <c r="BD158" s="155"/>
      <c r="BE158" s="155"/>
      <c r="BF158" s="155"/>
      <c r="BG158" s="155"/>
      <c r="BH158" s="155"/>
      <c r="BI158" s="155"/>
      <c r="BJ158" s="155"/>
      <c r="BK158" s="155"/>
      <c r="BL158" s="155"/>
      <c r="BM158" s="155"/>
      <c r="BN158" s="155"/>
      <c r="BO158" s="155"/>
      <c r="BP158" s="155"/>
      <c r="BQ158" s="155"/>
      <c r="BR158" s="155"/>
      <c r="BS158" s="155"/>
      <c r="BT158" s="155"/>
      <c r="BU158" s="155"/>
      <c r="BV158" s="155"/>
      <c r="BW158" s="155"/>
      <c r="BX158" s="155"/>
      <c r="BY158" s="155"/>
      <c r="BZ158" s="155"/>
      <c r="CA158" s="155"/>
      <c r="CB158" s="155"/>
      <c r="CC158" s="155"/>
      <c r="CD158" s="155"/>
      <c r="CE158" s="155"/>
    </row>
    <row r="159" spans="1:83" hidden="1" outlineLevel="1">
      <c r="A159" s="41">
        <f>ROW()</f>
        <v>159</v>
      </c>
      <c r="J159" s="155"/>
      <c r="K159" s="155"/>
      <c r="L159" s="155"/>
      <c r="M159" s="155"/>
      <c r="N159" s="155"/>
      <c r="O159" s="155"/>
      <c r="P159" s="155"/>
      <c r="Q159" s="155"/>
      <c r="R159" s="155"/>
      <c r="S159" s="155"/>
      <c r="T159" s="155"/>
      <c r="U159" s="155"/>
      <c r="V159" s="155"/>
      <c r="W159" s="155"/>
      <c r="X159" s="155"/>
      <c r="Y159" s="155"/>
      <c r="Z159" s="155"/>
      <c r="AA159" s="155"/>
      <c r="AB159" s="155"/>
      <c r="AC159" s="155"/>
      <c r="AD159" s="155"/>
      <c r="AE159" s="155"/>
      <c r="AF159" s="155"/>
      <c r="AG159" s="155"/>
      <c r="AH159" s="155"/>
      <c r="AI159" s="155"/>
      <c r="AJ159" s="155"/>
      <c r="AK159" s="155"/>
      <c r="AL159" s="155"/>
      <c r="AM159" s="155"/>
      <c r="AN159" s="155"/>
      <c r="AO159" s="155"/>
      <c r="AP159" s="155"/>
      <c r="AQ159" s="155"/>
      <c r="AR159" s="155"/>
      <c r="AS159" s="155"/>
      <c r="AT159" s="155"/>
      <c r="AU159" s="155"/>
      <c r="AV159" s="155"/>
      <c r="AW159" s="155"/>
      <c r="AX159" s="155"/>
      <c r="AY159" s="155"/>
      <c r="AZ159" s="155"/>
      <c r="BA159" s="155"/>
      <c r="BB159" s="155"/>
      <c r="BC159" s="155"/>
      <c r="BD159" s="155"/>
      <c r="BE159" s="155"/>
      <c r="BF159" s="155"/>
      <c r="BG159" s="155"/>
      <c r="BH159" s="155"/>
      <c r="BI159" s="155"/>
      <c r="BJ159" s="155"/>
      <c r="BK159" s="155"/>
      <c r="BL159" s="155"/>
      <c r="BM159" s="155"/>
      <c r="BN159" s="155"/>
      <c r="BO159" s="155"/>
      <c r="BP159" s="155"/>
      <c r="BQ159" s="155"/>
      <c r="BR159" s="155"/>
      <c r="BS159" s="155"/>
      <c r="BT159" s="155"/>
      <c r="BU159" s="155"/>
      <c r="BV159" s="155"/>
      <c r="BW159" s="155"/>
      <c r="BX159" s="155"/>
      <c r="BY159" s="155"/>
      <c r="BZ159" s="155"/>
      <c r="CA159" s="155"/>
      <c r="CB159" s="155"/>
      <c r="CC159" s="155"/>
      <c r="CD159" s="155"/>
      <c r="CE159" s="155"/>
    </row>
    <row r="160" spans="1:83" hidden="1" outlineLevel="1">
      <c r="A160" s="41">
        <f>ROW()</f>
        <v>160</v>
      </c>
      <c r="C160" s="41">
        <v>1</v>
      </c>
      <c r="D160" s="282">
        <f>'A&amp;R'!O54</f>
        <v>0</v>
      </c>
      <c r="E160" s="155">
        <f>D160/2</f>
        <v>0</v>
      </c>
      <c r="J160" s="155"/>
      <c r="K160" s="155"/>
      <c r="L160" s="155"/>
      <c r="M160" s="155"/>
      <c r="N160" s="155"/>
      <c r="O160" s="155"/>
      <c r="P160" s="155"/>
      <c r="Q160" s="155"/>
      <c r="R160" s="155"/>
      <c r="S160" s="155"/>
      <c r="T160" s="155"/>
      <c r="U160" s="155"/>
      <c r="V160" s="155"/>
      <c r="W160" s="155"/>
      <c r="X160" s="155"/>
      <c r="Y160" s="155"/>
      <c r="Z160" s="155"/>
      <c r="AA160" s="155"/>
      <c r="AB160" s="155"/>
      <c r="AC160" s="155"/>
      <c r="AD160" s="155"/>
      <c r="AE160" s="155"/>
      <c r="AF160" s="155"/>
      <c r="AG160" s="155"/>
      <c r="AH160" s="155"/>
      <c r="AI160" s="155"/>
      <c r="AJ160" s="155"/>
      <c r="AK160" s="155"/>
      <c r="AL160" s="155"/>
      <c r="AM160" s="155"/>
      <c r="AN160" s="155"/>
      <c r="AO160" s="155"/>
      <c r="AP160" s="155"/>
      <c r="AQ160" s="155"/>
      <c r="AR160" s="155"/>
      <c r="AS160" s="155"/>
      <c r="AT160" s="155"/>
      <c r="AU160" s="155"/>
      <c r="AV160" s="155"/>
      <c r="AW160" s="155"/>
      <c r="AX160" s="155"/>
      <c r="AY160" s="155"/>
      <c r="AZ160" s="155"/>
      <c r="BA160" s="155"/>
      <c r="BB160" s="155"/>
      <c r="BC160" s="155"/>
      <c r="BD160" s="155"/>
      <c r="BE160" s="155"/>
      <c r="BF160" s="155"/>
      <c r="BG160" s="155"/>
      <c r="BH160" s="155"/>
      <c r="BI160" s="155"/>
      <c r="BJ160" s="155"/>
      <c r="BK160" s="155"/>
      <c r="BL160" s="155"/>
      <c r="BM160" s="155"/>
      <c r="BN160" s="155"/>
      <c r="BO160" s="155"/>
      <c r="BP160" s="155"/>
      <c r="BQ160" s="155"/>
      <c r="BR160" s="155"/>
      <c r="BS160" s="155"/>
      <c r="BT160" s="155"/>
      <c r="BU160" s="155"/>
      <c r="BV160" s="155"/>
      <c r="BW160" s="155"/>
      <c r="BX160" s="155"/>
      <c r="BY160" s="155"/>
      <c r="BZ160" s="155"/>
      <c r="CA160" s="155"/>
      <c r="CB160" s="155"/>
      <c r="CC160" s="155"/>
      <c r="CD160" s="155"/>
      <c r="CE160" s="155"/>
    </row>
    <row r="161" spans="1:83" hidden="1" outlineLevel="1">
      <c r="A161" s="41">
        <f>ROW()</f>
        <v>161</v>
      </c>
      <c r="C161" s="41">
        <f>C160+1</f>
        <v>2</v>
      </c>
      <c r="D161" s="155">
        <f>D160+1000</f>
        <v>1000</v>
      </c>
      <c r="E161" s="155">
        <f t="shared" ref="E161:E165" si="578">D161/2</f>
        <v>500</v>
      </c>
      <c r="J161" s="155"/>
      <c r="K161" s="155"/>
      <c r="L161" s="155"/>
      <c r="M161" s="155"/>
      <c r="N161" s="155"/>
      <c r="O161" s="155"/>
      <c r="P161" s="155"/>
      <c r="Q161" s="155"/>
      <c r="R161" s="155"/>
      <c r="S161" s="155"/>
      <c r="T161" s="155"/>
      <c r="U161" s="155"/>
      <c r="V161" s="155"/>
      <c r="W161" s="155"/>
      <c r="X161" s="155"/>
      <c r="Y161" s="155"/>
      <c r="Z161" s="155"/>
      <c r="AA161" s="155"/>
      <c r="AB161" s="155"/>
      <c r="AC161" s="155"/>
      <c r="AD161" s="155"/>
      <c r="AE161" s="155"/>
      <c r="AF161" s="155"/>
      <c r="AG161" s="155"/>
      <c r="AH161" s="155"/>
      <c r="AI161" s="155"/>
      <c r="AJ161" s="155"/>
      <c r="AK161" s="155"/>
      <c r="AL161" s="155"/>
      <c r="AM161" s="155"/>
      <c r="AN161" s="155"/>
      <c r="AO161" s="155"/>
      <c r="AP161" s="155"/>
      <c r="AQ161" s="155"/>
      <c r="AR161" s="155"/>
      <c r="AS161" s="155"/>
      <c r="AT161" s="155"/>
      <c r="AU161" s="155"/>
      <c r="AV161" s="155"/>
      <c r="AW161" s="155"/>
      <c r="AX161" s="155"/>
      <c r="AY161" s="155"/>
      <c r="AZ161" s="155"/>
      <c r="BA161" s="155"/>
      <c r="BB161" s="155"/>
      <c r="BC161" s="155"/>
      <c r="BD161" s="155"/>
      <c r="BE161" s="155"/>
      <c r="BF161" s="155"/>
      <c r="BG161" s="155"/>
      <c r="BH161" s="155"/>
      <c r="BI161" s="155"/>
      <c r="BJ161" s="155"/>
      <c r="BK161" s="155"/>
      <c r="BL161" s="155"/>
      <c r="BM161" s="155"/>
      <c r="BN161" s="155"/>
      <c r="BO161" s="155"/>
      <c r="BP161" s="155"/>
      <c r="BQ161" s="155"/>
      <c r="BR161" s="155"/>
      <c r="BS161" s="155"/>
      <c r="BT161" s="155"/>
      <c r="BU161" s="155"/>
      <c r="BV161" s="155"/>
      <c r="BW161" s="155"/>
      <c r="BX161" s="155"/>
      <c r="BY161" s="155"/>
      <c r="BZ161" s="155"/>
      <c r="CA161" s="155"/>
      <c r="CB161" s="155"/>
      <c r="CC161" s="155"/>
      <c r="CD161" s="155"/>
      <c r="CE161" s="155"/>
    </row>
    <row r="162" spans="1:83" hidden="1" outlineLevel="1">
      <c r="A162" s="41">
        <f>ROW()</f>
        <v>162</v>
      </c>
      <c r="C162" s="41">
        <f t="shared" ref="C162:C164" si="579">C161+1</f>
        <v>3</v>
      </c>
      <c r="D162" s="155">
        <f>D161+1000</f>
        <v>2000</v>
      </c>
      <c r="E162" s="155">
        <f t="shared" si="578"/>
        <v>1000</v>
      </c>
      <c r="J162" s="155"/>
      <c r="K162" s="155"/>
      <c r="L162" s="155"/>
      <c r="M162" s="155"/>
      <c r="N162" s="155"/>
      <c r="O162" s="155"/>
      <c r="P162" s="155"/>
      <c r="Q162" s="155"/>
      <c r="R162" s="155"/>
      <c r="S162" s="155"/>
      <c r="T162" s="155"/>
      <c r="U162" s="155"/>
      <c r="V162" s="155"/>
      <c r="W162" s="155"/>
      <c r="X162" s="155"/>
      <c r="Y162" s="155"/>
      <c r="Z162" s="155"/>
      <c r="AA162" s="155"/>
      <c r="AB162" s="155"/>
      <c r="AC162" s="155"/>
      <c r="AD162" s="155"/>
      <c r="AE162" s="155"/>
      <c r="AF162" s="155"/>
      <c r="AG162" s="155"/>
      <c r="AH162" s="155"/>
      <c r="AI162" s="155"/>
      <c r="AJ162" s="155"/>
      <c r="AK162" s="155"/>
      <c r="AL162" s="155"/>
      <c r="AM162" s="155"/>
      <c r="AN162" s="155"/>
      <c r="AO162" s="155"/>
      <c r="AP162" s="155"/>
      <c r="AQ162" s="155"/>
      <c r="AR162" s="155"/>
      <c r="AS162" s="155"/>
      <c r="AT162" s="155"/>
      <c r="AU162" s="155"/>
      <c r="AV162" s="155"/>
      <c r="AW162" s="155"/>
      <c r="AX162" s="155"/>
      <c r="AY162" s="155"/>
      <c r="AZ162" s="155"/>
      <c r="BA162" s="155"/>
      <c r="BB162" s="155"/>
      <c r="BC162" s="155"/>
      <c r="BD162" s="155"/>
      <c r="BE162" s="155"/>
      <c r="BF162" s="155"/>
      <c r="BG162" s="155"/>
      <c r="BH162" s="155"/>
      <c r="BI162" s="155"/>
      <c r="BJ162" s="155"/>
      <c r="BK162" s="155"/>
      <c r="BL162" s="155"/>
      <c r="BM162" s="155"/>
      <c r="BN162" s="155"/>
      <c r="BO162" s="155"/>
      <c r="BP162" s="155"/>
      <c r="BQ162" s="155"/>
      <c r="BR162" s="155"/>
      <c r="BS162" s="155"/>
      <c r="BT162" s="155"/>
      <c r="BU162" s="155"/>
      <c r="BV162" s="155"/>
      <c r="BW162" s="155"/>
      <c r="BX162" s="155"/>
      <c r="BY162" s="155"/>
      <c r="BZ162" s="155"/>
      <c r="CA162" s="155"/>
      <c r="CB162" s="155"/>
      <c r="CC162" s="155"/>
      <c r="CD162" s="155"/>
      <c r="CE162" s="155"/>
    </row>
    <row r="163" spans="1:83" hidden="1" outlineLevel="1">
      <c r="A163" s="41">
        <f>ROW()</f>
        <v>163</v>
      </c>
      <c r="C163" s="41">
        <f t="shared" si="579"/>
        <v>4</v>
      </c>
      <c r="D163" s="155">
        <f>D162</f>
        <v>2000</v>
      </c>
      <c r="E163" s="155">
        <f t="shared" si="578"/>
        <v>1000</v>
      </c>
      <c r="J163" s="155"/>
      <c r="K163" s="155"/>
      <c r="L163" s="155"/>
      <c r="M163" s="155"/>
      <c r="N163" s="155"/>
      <c r="O163" s="155"/>
      <c r="P163" s="155"/>
      <c r="Q163" s="155"/>
      <c r="R163" s="155"/>
      <c r="S163" s="155"/>
      <c r="T163" s="155"/>
      <c r="U163" s="155"/>
      <c r="V163" s="155"/>
      <c r="W163" s="155"/>
      <c r="X163" s="155"/>
      <c r="Y163" s="155"/>
      <c r="Z163" s="155"/>
      <c r="AA163" s="155"/>
      <c r="AB163" s="155"/>
      <c r="AC163" s="155"/>
      <c r="AD163" s="155"/>
      <c r="AE163" s="155"/>
      <c r="AF163" s="155"/>
      <c r="AG163" s="155"/>
      <c r="AH163" s="155"/>
      <c r="AI163" s="155"/>
      <c r="AJ163" s="155"/>
      <c r="AK163" s="155"/>
      <c r="AL163" s="155"/>
      <c r="AM163" s="155"/>
      <c r="AN163" s="155"/>
      <c r="AO163" s="155"/>
      <c r="AP163" s="155"/>
      <c r="AQ163" s="155"/>
      <c r="AR163" s="155"/>
      <c r="AS163" s="155"/>
      <c r="AT163" s="155"/>
      <c r="AU163" s="155"/>
      <c r="AV163" s="155"/>
      <c r="AW163" s="155"/>
      <c r="AX163" s="155"/>
      <c r="AY163" s="155"/>
      <c r="AZ163" s="155"/>
      <c r="BA163" s="155"/>
      <c r="BB163" s="155"/>
      <c r="BC163" s="155"/>
      <c r="BD163" s="155"/>
      <c r="BE163" s="155"/>
      <c r="BF163" s="155"/>
      <c r="BG163" s="155"/>
      <c r="BH163" s="155"/>
      <c r="BI163" s="155"/>
      <c r="BJ163" s="155"/>
      <c r="BK163" s="155"/>
      <c r="BL163" s="155"/>
      <c r="BM163" s="155"/>
      <c r="BN163" s="155"/>
      <c r="BO163" s="155"/>
      <c r="BP163" s="155"/>
      <c r="BQ163" s="155"/>
      <c r="BR163" s="155"/>
      <c r="BS163" s="155"/>
      <c r="BT163" s="155"/>
      <c r="BU163" s="155"/>
      <c r="BV163" s="155"/>
      <c r="BW163" s="155"/>
      <c r="BX163" s="155"/>
      <c r="BY163" s="155"/>
      <c r="BZ163" s="155"/>
      <c r="CA163" s="155"/>
      <c r="CB163" s="155"/>
      <c r="CC163" s="155"/>
      <c r="CD163" s="155"/>
      <c r="CE163" s="155"/>
    </row>
    <row r="164" spans="1:83" hidden="1" outlineLevel="1">
      <c r="A164" s="41">
        <f>ROW()</f>
        <v>164</v>
      </c>
      <c r="C164" s="41">
        <f t="shared" si="579"/>
        <v>5</v>
      </c>
      <c r="D164" s="155">
        <f>D163+1000</f>
        <v>3000</v>
      </c>
      <c r="E164" s="155">
        <f t="shared" si="578"/>
        <v>1500</v>
      </c>
      <c r="J164" s="155"/>
      <c r="K164" s="155"/>
      <c r="L164" s="155"/>
      <c r="M164" s="155"/>
      <c r="N164" s="155"/>
      <c r="O164" s="155"/>
      <c r="P164" s="155"/>
      <c r="Q164" s="155"/>
      <c r="R164" s="155"/>
      <c r="S164" s="155"/>
      <c r="T164" s="155"/>
      <c r="U164" s="155"/>
      <c r="V164" s="155"/>
      <c r="W164" s="155"/>
      <c r="X164" s="155"/>
      <c r="Y164" s="155"/>
      <c r="Z164" s="155"/>
      <c r="AA164" s="155"/>
      <c r="AB164" s="155"/>
      <c r="AC164" s="155"/>
      <c r="AD164" s="155"/>
      <c r="AE164" s="155"/>
      <c r="AF164" s="155"/>
      <c r="AG164" s="155"/>
      <c r="AH164" s="155"/>
      <c r="AI164" s="155"/>
      <c r="AJ164" s="155"/>
      <c r="AK164" s="155"/>
      <c r="AL164" s="155"/>
      <c r="AM164" s="155"/>
      <c r="AN164" s="155"/>
      <c r="AO164" s="155"/>
      <c r="AP164" s="155"/>
      <c r="AQ164" s="155"/>
      <c r="AR164" s="155"/>
      <c r="AS164" s="155"/>
      <c r="AT164" s="155"/>
      <c r="AU164" s="155"/>
      <c r="AV164" s="155"/>
      <c r="AW164" s="155"/>
      <c r="AX164" s="155"/>
      <c r="AY164" s="155"/>
      <c r="AZ164" s="155"/>
      <c r="BA164" s="155"/>
      <c r="BB164" s="155"/>
      <c r="BC164" s="155"/>
      <c r="BD164" s="155"/>
      <c r="BE164" s="155"/>
      <c r="BF164" s="155"/>
      <c r="BG164" s="155"/>
      <c r="BH164" s="155"/>
      <c r="BI164" s="155"/>
      <c r="BJ164" s="155"/>
      <c r="BK164" s="155"/>
      <c r="BL164" s="155"/>
      <c r="BM164" s="155"/>
      <c r="BN164" s="155"/>
      <c r="BO164" s="155"/>
      <c r="BP164" s="155"/>
      <c r="BQ164" s="155"/>
      <c r="BR164" s="155"/>
      <c r="BS164" s="155"/>
      <c r="BT164" s="155"/>
      <c r="BU164" s="155"/>
      <c r="BV164" s="155"/>
      <c r="BW164" s="155"/>
      <c r="BX164" s="155"/>
      <c r="BY164" s="155"/>
      <c r="BZ164" s="155"/>
      <c r="CA164" s="155"/>
      <c r="CB164" s="155"/>
      <c r="CC164" s="155"/>
      <c r="CD164" s="155"/>
      <c r="CE164" s="155"/>
    </row>
    <row r="165" spans="1:83" hidden="1" outlineLevel="1">
      <c r="A165" s="41">
        <f>ROW()</f>
        <v>165</v>
      </c>
      <c r="C165" s="41">
        <f t="shared" ref="C165" si="580">C164+1</f>
        <v>6</v>
      </c>
      <c r="D165" s="155">
        <f>D164</f>
        <v>3000</v>
      </c>
      <c r="E165" s="155">
        <f t="shared" si="578"/>
        <v>1500</v>
      </c>
      <c r="J165" s="155"/>
      <c r="K165" s="155"/>
      <c r="L165" s="155"/>
      <c r="M165" s="155"/>
      <c r="N165" s="155"/>
      <c r="O165" s="155"/>
      <c r="P165" s="155"/>
      <c r="Q165" s="155"/>
      <c r="R165" s="155"/>
      <c r="S165" s="155"/>
      <c r="T165" s="155"/>
      <c r="U165" s="155"/>
      <c r="V165" s="155"/>
      <c r="W165" s="155"/>
      <c r="X165" s="155"/>
      <c r="Y165" s="155"/>
      <c r="Z165" s="155"/>
      <c r="AA165" s="155"/>
      <c r="AB165" s="155"/>
      <c r="AC165" s="155"/>
      <c r="AD165" s="155"/>
      <c r="AE165" s="155"/>
      <c r="AF165" s="155"/>
      <c r="AG165" s="155"/>
      <c r="AH165" s="155"/>
      <c r="AI165" s="155"/>
      <c r="AJ165" s="155"/>
      <c r="AK165" s="155"/>
      <c r="AL165" s="155"/>
      <c r="AM165" s="155"/>
      <c r="AN165" s="155"/>
      <c r="AO165" s="155"/>
      <c r="AP165" s="155"/>
      <c r="AQ165" s="155"/>
      <c r="AR165" s="155"/>
      <c r="AS165" s="155"/>
      <c r="AT165" s="155"/>
      <c r="AU165" s="155"/>
      <c r="AV165" s="155"/>
      <c r="AW165" s="155"/>
      <c r="AX165" s="155"/>
      <c r="AY165" s="155"/>
      <c r="AZ165" s="155"/>
      <c r="BA165" s="155"/>
      <c r="BB165" s="155"/>
      <c r="BC165" s="155"/>
      <c r="BD165" s="155"/>
      <c r="BE165" s="155"/>
      <c r="BF165" s="155"/>
      <c r="BG165" s="155"/>
      <c r="BH165" s="155"/>
      <c r="BI165" s="155"/>
      <c r="BJ165" s="155"/>
      <c r="BK165" s="155"/>
      <c r="BL165" s="155"/>
      <c r="BM165" s="155"/>
      <c r="BN165" s="155"/>
      <c r="BO165" s="155"/>
      <c r="BP165" s="155"/>
      <c r="BQ165" s="155"/>
      <c r="BR165" s="155"/>
      <c r="BS165" s="155"/>
      <c r="BT165" s="155"/>
      <c r="BU165" s="155"/>
      <c r="BV165" s="155"/>
      <c r="BW165" s="155"/>
      <c r="BX165" s="155"/>
      <c r="BY165" s="155"/>
      <c r="BZ165" s="155"/>
      <c r="CA165" s="155"/>
      <c r="CB165" s="155"/>
      <c r="CC165" s="155"/>
      <c r="CD165" s="155"/>
      <c r="CE165" s="155"/>
    </row>
    <row r="166" spans="1:83" hidden="1" outlineLevel="1">
      <c r="A166" s="41">
        <f>ROW()</f>
        <v>166</v>
      </c>
      <c r="D166" s="155"/>
      <c r="J166" s="155"/>
      <c r="K166" s="155"/>
      <c r="L166" s="155"/>
      <c r="M166" s="155"/>
      <c r="N166" s="155"/>
      <c r="O166" s="155"/>
      <c r="P166" s="155"/>
      <c r="Q166" s="155"/>
      <c r="R166" s="155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  <c r="AD166" s="155"/>
      <c r="AE166" s="155"/>
      <c r="AF166" s="155"/>
      <c r="AG166" s="155"/>
      <c r="AH166" s="155"/>
      <c r="AI166" s="155"/>
      <c r="AJ166" s="155"/>
      <c r="AK166" s="155"/>
      <c r="AL166" s="155"/>
      <c r="AM166" s="155"/>
      <c r="AN166" s="155"/>
      <c r="AO166" s="155"/>
      <c r="AP166" s="155"/>
      <c r="AQ166" s="155"/>
      <c r="AR166" s="155"/>
      <c r="AS166" s="155"/>
      <c r="AT166" s="155"/>
      <c r="AU166" s="155"/>
      <c r="AV166" s="155"/>
      <c r="AW166" s="155"/>
      <c r="AX166" s="155"/>
      <c r="AY166" s="155"/>
      <c r="AZ166" s="155"/>
      <c r="BA166" s="155"/>
      <c r="BB166" s="155"/>
      <c r="BC166" s="155"/>
      <c r="BD166" s="155"/>
      <c r="BE166" s="155"/>
      <c r="BF166" s="155"/>
      <c r="BG166" s="155"/>
      <c r="BH166" s="155"/>
      <c r="BI166" s="155"/>
      <c r="BJ166" s="155"/>
      <c r="BK166" s="155"/>
      <c r="BL166" s="155"/>
      <c r="BM166" s="155"/>
      <c r="BN166" s="155"/>
      <c r="BO166" s="155"/>
      <c r="BP166" s="155"/>
      <c r="BQ166" s="155"/>
      <c r="BR166" s="155"/>
      <c r="BS166" s="155"/>
      <c r="BT166" s="155"/>
      <c r="BU166" s="155"/>
      <c r="BV166" s="155"/>
      <c r="BW166" s="155"/>
      <c r="BX166" s="155"/>
      <c r="BY166" s="155"/>
      <c r="BZ166" s="155"/>
      <c r="CA166" s="155"/>
      <c r="CB166" s="155"/>
      <c r="CC166" s="155"/>
      <c r="CD166" s="155"/>
      <c r="CE166" s="155"/>
    </row>
    <row r="167" spans="1:83" collapsed="1">
      <c r="A167" s="41">
        <f>ROW()</f>
        <v>167</v>
      </c>
      <c r="J167" s="155"/>
      <c r="K167" s="155"/>
      <c r="L167" s="155"/>
      <c r="M167" s="155"/>
      <c r="N167" s="155"/>
      <c r="O167" s="155"/>
      <c r="P167" s="155"/>
      <c r="Q167" s="155"/>
      <c r="R167" s="155"/>
      <c r="S167" s="155"/>
      <c r="T167" s="155"/>
      <c r="U167" s="155"/>
      <c r="V167" s="155"/>
      <c r="W167" s="155"/>
      <c r="X167" s="155"/>
      <c r="Y167" s="155"/>
      <c r="Z167" s="155"/>
      <c r="AA167" s="155"/>
      <c r="AB167" s="155"/>
      <c r="AC167" s="155"/>
      <c r="AD167" s="155"/>
      <c r="AE167" s="155"/>
      <c r="AF167" s="155"/>
      <c r="AG167" s="155"/>
      <c r="AH167" s="155"/>
      <c r="AI167" s="155"/>
      <c r="AJ167" s="155"/>
      <c r="AK167" s="155"/>
      <c r="AL167" s="155"/>
      <c r="AM167" s="155"/>
      <c r="AN167" s="155"/>
      <c r="AO167" s="155"/>
      <c r="AP167" s="155"/>
      <c r="AQ167" s="155"/>
      <c r="AR167" s="155"/>
      <c r="AS167" s="155"/>
      <c r="AT167" s="155"/>
      <c r="AU167" s="155"/>
      <c r="AV167" s="155"/>
      <c r="AW167" s="155"/>
      <c r="AX167" s="155"/>
      <c r="AY167" s="155"/>
      <c r="AZ167" s="155"/>
      <c r="BA167" s="155"/>
      <c r="BB167" s="155"/>
      <c r="BC167" s="155"/>
      <c r="BD167" s="155"/>
      <c r="BE167" s="155"/>
      <c r="BF167" s="155"/>
      <c r="BG167" s="155"/>
      <c r="BH167" s="155"/>
      <c r="BI167" s="155"/>
      <c r="BJ167" s="155"/>
      <c r="BK167" s="155"/>
      <c r="BL167" s="155"/>
      <c r="BM167" s="155"/>
      <c r="BN167" s="155"/>
      <c r="BO167" s="155"/>
      <c r="BP167" s="155"/>
      <c r="BQ167" s="155"/>
      <c r="BR167" s="155"/>
      <c r="BS167" s="155"/>
      <c r="BT167" s="155"/>
      <c r="BU167" s="155"/>
      <c r="BV167" s="155"/>
      <c r="BW167" s="155"/>
      <c r="BX167" s="155"/>
      <c r="BY167" s="155"/>
      <c r="BZ167" s="155"/>
      <c r="CA167" s="155"/>
      <c r="CB167" s="155"/>
      <c r="CC167" s="155"/>
      <c r="CD167" s="155"/>
      <c r="CE167" s="155"/>
    </row>
    <row r="168" spans="1:83" ht="12">
      <c r="A168" s="41">
        <f>ROW()</f>
        <v>168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</row>
    <row r="169" spans="1:83" ht="12">
      <c r="A169" s="41">
        <f>ROW()</f>
        <v>169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</row>
    <row r="170" spans="1:83">
      <c r="A170" s="41">
        <f>ROW()</f>
        <v>170</v>
      </c>
      <c r="C170" s="119" t="s">
        <v>136</v>
      </c>
      <c r="J170" s="155"/>
      <c r="K170" s="155"/>
      <c r="L170" s="155"/>
      <c r="M170" s="155"/>
      <c r="N170" s="155"/>
      <c r="O170" s="155"/>
      <c r="P170" s="155"/>
      <c r="Q170" s="155"/>
      <c r="R170" s="155"/>
      <c r="S170" s="155"/>
      <c r="T170" s="155"/>
      <c r="U170" s="155"/>
      <c r="V170" s="155"/>
      <c r="W170" s="155"/>
      <c r="X170" s="155"/>
      <c r="Y170" s="155"/>
      <c r="Z170" s="155"/>
      <c r="AA170" s="155"/>
      <c r="AB170" s="155"/>
      <c r="AC170" s="155"/>
      <c r="AD170" s="155"/>
      <c r="AE170" s="155"/>
      <c r="AF170" s="155"/>
      <c r="AG170" s="155"/>
      <c r="AH170" s="155"/>
      <c r="AI170" s="155"/>
      <c r="AJ170" s="155"/>
      <c r="AK170" s="155"/>
      <c r="AL170" s="155"/>
      <c r="AM170" s="155"/>
      <c r="AN170" s="155"/>
      <c r="AO170" s="155"/>
      <c r="AP170" s="155"/>
      <c r="AQ170" s="155"/>
      <c r="AR170" s="155"/>
      <c r="AS170" s="155"/>
      <c r="AT170" s="155"/>
      <c r="AU170" s="155"/>
      <c r="AV170" s="155"/>
      <c r="AW170" s="155"/>
      <c r="AX170" s="155"/>
      <c r="AY170" s="155"/>
      <c r="AZ170" s="155"/>
      <c r="BA170" s="155"/>
      <c r="BB170" s="155"/>
      <c r="BC170" s="155"/>
      <c r="BD170" s="155"/>
      <c r="BE170" s="155"/>
      <c r="BF170" s="155"/>
      <c r="BG170" s="155"/>
      <c r="BH170" s="155"/>
      <c r="BI170" s="155"/>
      <c r="BJ170" s="155"/>
      <c r="BK170" s="155"/>
      <c r="BL170" s="155"/>
      <c r="BM170" s="155"/>
      <c r="BN170" s="155"/>
      <c r="BO170" s="155"/>
      <c r="BP170" s="155"/>
      <c r="BQ170" s="155"/>
      <c r="BR170" s="155"/>
      <c r="BS170" s="155"/>
      <c r="BT170" s="155"/>
      <c r="BU170" s="155"/>
      <c r="BV170" s="155"/>
      <c r="BW170" s="155"/>
      <c r="BX170" s="155"/>
      <c r="BY170" s="155"/>
      <c r="BZ170" s="155"/>
      <c r="CA170" s="155"/>
      <c r="CB170" s="155"/>
      <c r="CC170" s="155"/>
      <c r="CD170" s="155"/>
      <c r="CE170" s="155"/>
    </row>
    <row r="171" spans="1:83">
      <c r="A171" s="41">
        <f>ROW()</f>
        <v>171</v>
      </c>
      <c r="C171" s="108" t="str">
        <f>C123</f>
        <v>영업현금흐름</v>
      </c>
      <c r="D171" s="108"/>
      <c r="E171" s="108"/>
      <c r="F171" s="108"/>
      <c r="G171" s="108"/>
      <c r="H171" s="108"/>
      <c r="I171" s="108"/>
      <c r="J171" s="151">
        <f t="shared" ref="J171:J193" si="581">SUM(K171:CE171)</f>
        <v>36729563.643409029</v>
      </c>
      <c r="K171" s="159">
        <f t="shared" ref="K171:AP171" si="582">SUM(K172:K180)</f>
        <v>0</v>
      </c>
      <c r="L171" s="159">
        <f t="shared" si="582"/>
        <v>0</v>
      </c>
      <c r="M171" s="159">
        <f t="shared" si="582"/>
        <v>0</v>
      </c>
      <c r="N171" s="159">
        <f t="shared" si="582"/>
        <v>0</v>
      </c>
      <c r="O171" s="159">
        <f t="shared" si="582"/>
        <v>0</v>
      </c>
      <c r="P171" s="159">
        <f t="shared" si="582"/>
        <v>0</v>
      </c>
      <c r="Q171" s="159">
        <f t="shared" si="582"/>
        <v>3274280.2958490821</v>
      </c>
      <c r="R171" s="159">
        <f t="shared" si="582"/>
        <v>0</v>
      </c>
      <c r="S171" s="159">
        <f t="shared" si="582"/>
        <v>0</v>
      </c>
      <c r="T171" s="159">
        <f t="shared" si="582"/>
        <v>0</v>
      </c>
      <c r="U171" s="159">
        <f t="shared" si="582"/>
        <v>0</v>
      </c>
      <c r="V171" s="159">
        <f t="shared" si="582"/>
        <v>0</v>
      </c>
      <c r="W171" s="159">
        <f t="shared" si="582"/>
        <v>3828172.8773490819</v>
      </c>
      <c r="X171" s="159">
        <f t="shared" si="582"/>
        <v>0</v>
      </c>
      <c r="Y171" s="159">
        <f t="shared" si="582"/>
        <v>0</v>
      </c>
      <c r="Z171" s="159">
        <f t="shared" si="582"/>
        <v>0</v>
      </c>
      <c r="AA171" s="159">
        <f t="shared" si="582"/>
        <v>0</v>
      </c>
      <c r="AB171" s="159">
        <f t="shared" si="582"/>
        <v>0</v>
      </c>
      <c r="AC171" s="159">
        <f t="shared" si="582"/>
        <v>3334123.5938609862</v>
      </c>
      <c r="AD171" s="159">
        <f t="shared" si="582"/>
        <v>0</v>
      </c>
      <c r="AE171" s="159">
        <f t="shared" si="582"/>
        <v>0</v>
      </c>
      <c r="AF171" s="159">
        <f t="shared" si="582"/>
        <v>0</v>
      </c>
      <c r="AG171" s="159">
        <f t="shared" si="582"/>
        <v>0</v>
      </c>
      <c r="AH171" s="159">
        <f t="shared" si="582"/>
        <v>0</v>
      </c>
      <c r="AI171" s="159">
        <f t="shared" si="582"/>
        <v>3888016.175360986</v>
      </c>
      <c r="AJ171" s="159">
        <f t="shared" si="582"/>
        <v>0</v>
      </c>
      <c r="AK171" s="159">
        <f t="shared" si="582"/>
        <v>0</v>
      </c>
      <c r="AL171" s="159">
        <f t="shared" si="582"/>
        <v>0</v>
      </c>
      <c r="AM171" s="159">
        <f t="shared" si="582"/>
        <v>0</v>
      </c>
      <c r="AN171" s="159">
        <f t="shared" si="582"/>
        <v>0</v>
      </c>
      <c r="AO171" s="159">
        <f t="shared" si="582"/>
        <v>3394881.643526095</v>
      </c>
      <c r="AP171" s="159">
        <f t="shared" si="582"/>
        <v>0</v>
      </c>
      <c r="AQ171" s="159">
        <f t="shared" ref="AQ171:BV171" si="583">SUM(AQ172:AQ180)</f>
        <v>0</v>
      </c>
      <c r="AR171" s="159">
        <f t="shared" si="583"/>
        <v>0</v>
      </c>
      <c r="AS171" s="159">
        <f t="shared" si="583"/>
        <v>0</v>
      </c>
      <c r="AT171" s="159">
        <f t="shared" si="583"/>
        <v>0</v>
      </c>
      <c r="AU171" s="159">
        <f t="shared" si="583"/>
        <v>3948774.2250260948</v>
      </c>
      <c r="AV171" s="159">
        <f t="shared" si="583"/>
        <v>0</v>
      </c>
      <c r="AW171" s="159">
        <f t="shared" si="583"/>
        <v>0</v>
      </c>
      <c r="AX171" s="159">
        <f t="shared" si="583"/>
        <v>0</v>
      </c>
      <c r="AY171" s="159">
        <f t="shared" si="583"/>
        <v>0</v>
      </c>
      <c r="AZ171" s="159">
        <f t="shared" si="583"/>
        <v>0</v>
      </c>
      <c r="BA171" s="159">
        <f t="shared" si="583"/>
        <v>3457068.2273594085</v>
      </c>
      <c r="BB171" s="159">
        <f t="shared" si="583"/>
        <v>0</v>
      </c>
      <c r="BC171" s="159">
        <f t="shared" si="583"/>
        <v>0</v>
      </c>
      <c r="BD171" s="159">
        <f t="shared" si="583"/>
        <v>0</v>
      </c>
      <c r="BE171" s="159">
        <f t="shared" si="583"/>
        <v>0</v>
      </c>
      <c r="BF171" s="159">
        <f t="shared" si="583"/>
        <v>0</v>
      </c>
      <c r="BG171" s="159">
        <f t="shared" si="583"/>
        <v>4010960.8088594084</v>
      </c>
      <c r="BH171" s="159">
        <f t="shared" si="583"/>
        <v>0</v>
      </c>
      <c r="BI171" s="159">
        <f t="shared" si="583"/>
        <v>0</v>
      </c>
      <c r="BJ171" s="159">
        <f t="shared" si="583"/>
        <v>0</v>
      </c>
      <c r="BK171" s="159">
        <f t="shared" si="583"/>
        <v>0</v>
      </c>
      <c r="BL171" s="159">
        <f t="shared" si="583"/>
        <v>0</v>
      </c>
      <c r="BM171" s="159">
        <f t="shared" si="583"/>
        <v>3519696.6073589427</v>
      </c>
      <c r="BN171" s="159">
        <f t="shared" si="583"/>
        <v>0</v>
      </c>
      <c r="BO171" s="159">
        <f t="shared" si="583"/>
        <v>0</v>
      </c>
      <c r="BP171" s="159">
        <f t="shared" si="583"/>
        <v>0</v>
      </c>
      <c r="BQ171" s="159">
        <f t="shared" si="583"/>
        <v>0</v>
      </c>
      <c r="BR171" s="159">
        <f t="shared" si="583"/>
        <v>0</v>
      </c>
      <c r="BS171" s="159">
        <f t="shared" si="583"/>
        <v>4073589.1888589426</v>
      </c>
      <c r="BT171" s="159">
        <f t="shared" si="583"/>
        <v>0</v>
      </c>
      <c r="BU171" s="159">
        <f t="shared" si="583"/>
        <v>0</v>
      </c>
      <c r="BV171" s="159">
        <f t="shared" si="583"/>
        <v>0</v>
      </c>
      <c r="BW171" s="159">
        <f t="shared" ref="BW171:CE171" si="584">SUM(BW172:BW180)</f>
        <v>0</v>
      </c>
      <c r="BX171" s="159">
        <f t="shared" si="584"/>
        <v>0</v>
      </c>
      <c r="BY171" s="159">
        <f t="shared" si="584"/>
        <v>0</v>
      </c>
      <c r="BZ171" s="159">
        <f t="shared" si="584"/>
        <v>0</v>
      </c>
      <c r="CA171" s="159">
        <f t="shared" si="584"/>
        <v>0</v>
      </c>
      <c r="CB171" s="159">
        <f t="shared" si="584"/>
        <v>0</v>
      </c>
      <c r="CC171" s="159">
        <f t="shared" si="584"/>
        <v>0</v>
      </c>
      <c r="CD171" s="159">
        <f t="shared" si="584"/>
        <v>0</v>
      </c>
      <c r="CE171" s="159">
        <f t="shared" si="584"/>
        <v>0</v>
      </c>
    </row>
    <row r="172" spans="1:83">
      <c r="A172" s="41">
        <f>ROW()</f>
        <v>172</v>
      </c>
      <c r="C172" s="62" t="str">
        <f>C124</f>
        <v>HoldCo 운영배당</v>
      </c>
      <c r="H172" s="44"/>
      <c r="J172" s="155">
        <f t="shared" si="581"/>
        <v>12549656.25731517</v>
      </c>
      <c r="K172" s="155">
        <f t="shared" ref="K172:AP172" si="585">K124</f>
        <v>0</v>
      </c>
      <c r="L172" s="155">
        <f t="shared" si="585"/>
        <v>0</v>
      </c>
      <c r="M172" s="155">
        <f t="shared" si="585"/>
        <v>0</v>
      </c>
      <c r="N172" s="155">
        <f t="shared" si="585"/>
        <v>0</v>
      </c>
      <c r="O172" s="155">
        <f t="shared" si="585"/>
        <v>0</v>
      </c>
      <c r="P172" s="155">
        <f t="shared" si="585"/>
        <v>0</v>
      </c>
      <c r="Q172" s="155">
        <f t="shared" si="585"/>
        <v>1133273.1749749989</v>
      </c>
      <c r="R172" s="155">
        <f t="shared" si="585"/>
        <v>0</v>
      </c>
      <c r="S172" s="155">
        <f t="shared" si="585"/>
        <v>0</v>
      </c>
      <c r="T172" s="155">
        <f t="shared" si="585"/>
        <v>0</v>
      </c>
      <c r="U172" s="155">
        <f t="shared" si="585"/>
        <v>0</v>
      </c>
      <c r="V172" s="155">
        <f t="shared" si="585"/>
        <v>0</v>
      </c>
      <c r="W172" s="155">
        <f t="shared" si="585"/>
        <v>1133273.1749749989</v>
      </c>
      <c r="X172" s="155">
        <f t="shared" si="585"/>
        <v>0</v>
      </c>
      <c r="Y172" s="155">
        <f t="shared" si="585"/>
        <v>0</v>
      </c>
      <c r="Z172" s="155">
        <f t="shared" si="585"/>
        <v>0</v>
      </c>
      <c r="AA172" s="155">
        <f t="shared" si="585"/>
        <v>0</v>
      </c>
      <c r="AB172" s="155">
        <f t="shared" si="585"/>
        <v>0</v>
      </c>
      <c r="AC172" s="155">
        <f t="shared" si="585"/>
        <v>1193107.5763496244</v>
      </c>
      <c r="AD172" s="155">
        <f t="shared" si="585"/>
        <v>0</v>
      </c>
      <c r="AE172" s="155">
        <f t="shared" si="585"/>
        <v>0</v>
      </c>
      <c r="AF172" s="155">
        <f t="shared" si="585"/>
        <v>0</v>
      </c>
      <c r="AG172" s="155">
        <f t="shared" si="585"/>
        <v>0</v>
      </c>
      <c r="AH172" s="155">
        <f t="shared" si="585"/>
        <v>0</v>
      </c>
      <c r="AI172" s="155">
        <f t="shared" si="585"/>
        <v>1193107.5763496244</v>
      </c>
      <c r="AJ172" s="155">
        <f t="shared" si="585"/>
        <v>0</v>
      </c>
      <c r="AK172" s="155">
        <f t="shared" si="585"/>
        <v>0</v>
      </c>
      <c r="AL172" s="155">
        <f t="shared" si="585"/>
        <v>0</v>
      </c>
      <c r="AM172" s="155">
        <f t="shared" si="585"/>
        <v>0</v>
      </c>
      <c r="AN172" s="155">
        <f t="shared" si="585"/>
        <v>0</v>
      </c>
      <c r="AO172" s="155">
        <f t="shared" si="585"/>
        <v>1253846.9937448674</v>
      </c>
      <c r="AP172" s="155">
        <f t="shared" si="585"/>
        <v>0</v>
      </c>
      <c r="AQ172" s="155">
        <f t="shared" ref="AQ172:BV172" si="586">AQ124</f>
        <v>0</v>
      </c>
      <c r="AR172" s="155">
        <f t="shared" si="586"/>
        <v>0</v>
      </c>
      <c r="AS172" s="155">
        <f t="shared" si="586"/>
        <v>0</v>
      </c>
      <c r="AT172" s="155">
        <f t="shared" si="586"/>
        <v>0</v>
      </c>
      <c r="AU172" s="155">
        <f t="shared" si="586"/>
        <v>1253846.9937448674</v>
      </c>
      <c r="AV172" s="155">
        <f t="shared" si="586"/>
        <v>0</v>
      </c>
      <c r="AW172" s="155">
        <f t="shared" si="586"/>
        <v>0</v>
      </c>
      <c r="AX172" s="155">
        <f t="shared" si="586"/>
        <v>0</v>
      </c>
      <c r="AY172" s="155">
        <f t="shared" si="586"/>
        <v>0</v>
      </c>
      <c r="AZ172" s="155">
        <f t="shared" si="586"/>
        <v>0</v>
      </c>
      <c r="BA172" s="155">
        <f t="shared" si="586"/>
        <v>1316005.0024010395</v>
      </c>
      <c r="BB172" s="155">
        <f t="shared" si="586"/>
        <v>0</v>
      </c>
      <c r="BC172" s="155">
        <f t="shared" si="586"/>
        <v>0</v>
      </c>
      <c r="BD172" s="155">
        <f t="shared" si="586"/>
        <v>0</v>
      </c>
      <c r="BE172" s="155">
        <f t="shared" si="586"/>
        <v>0</v>
      </c>
      <c r="BF172" s="155">
        <f t="shared" si="586"/>
        <v>0</v>
      </c>
      <c r="BG172" s="155">
        <f t="shared" si="586"/>
        <v>1316005.0024010395</v>
      </c>
      <c r="BH172" s="155">
        <f t="shared" si="586"/>
        <v>0</v>
      </c>
      <c r="BI172" s="155">
        <f t="shared" si="586"/>
        <v>0</v>
      </c>
      <c r="BJ172" s="155">
        <f t="shared" si="586"/>
        <v>0</v>
      </c>
      <c r="BK172" s="155">
        <f t="shared" si="586"/>
        <v>0</v>
      </c>
      <c r="BL172" s="155">
        <f t="shared" si="586"/>
        <v>0</v>
      </c>
      <c r="BM172" s="155">
        <f t="shared" si="586"/>
        <v>1378595.3811870548</v>
      </c>
      <c r="BN172" s="155">
        <f t="shared" si="586"/>
        <v>0</v>
      </c>
      <c r="BO172" s="155">
        <f t="shared" si="586"/>
        <v>0</v>
      </c>
      <c r="BP172" s="155">
        <f t="shared" si="586"/>
        <v>0</v>
      </c>
      <c r="BQ172" s="155">
        <f t="shared" si="586"/>
        <v>0</v>
      </c>
      <c r="BR172" s="155">
        <f t="shared" si="586"/>
        <v>0</v>
      </c>
      <c r="BS172" s="155">
        <f t="shared" si="586"/>
        <v>1378595.3811870548</v>
      </c>
      <c r="BT172" s="155">
        <f t="shared" si="586"/>
        <v>0</v>
      </c>
      <c r="BU172" s="155">
        <f t="shared" si="586"/>
        <v>0</v>
      </c>
      <c r="BV172" s="155">
        <f t="shared" si="586"/>
        <v>0</v>
      </c>
      <c r="BW172" s="155">
        <f t="shared" ref="BW172:CE172" si="587">BW124</f>
        <v>0</v>
      </c>
      <c r="BX172" s="155">
        <f t="shared" si="587"/>
        <v>0</v>
      </c>
      <c r="BY172" s="155">
        <f t="shared" si="587"/>
        <v>0</v>
      </c>
      <c r="BZ172" s="155">
        <f t="shared" si="587"/>
        <v>0</v>
      </c>
      <c r="CA172" s="155">
        <f t="shared" si="587"/>
        <v>0</v>
      </c>
      <c r="CB172" s="155">
        <f t="shared" si="587"/>
        <v>0</v>
      </c>
      <c r="CC172" s="155">
        <f t="shared" si="587"/>
        <v>0</v>
      </c>
      <c r="CD172" s="155">
        <f t="shared" si="587"/>
        <v>0</v>
      </c>
      <c r="CE172" s="155">
        <f t="shared" si="587"/>
        <v>0</v>
      </c>
    </row>
    <row r="173" spans="1:83">
      <c r="A173" s="41">
        <f>ROW()</f>
        <v>173</v>
      </c>
      <c r="C173" s="62" t="str">
        <f>C125</f>
        <v>PropCo SHL이자</v>
      </c>
      <c r="H173" s="44"/>
      <c r="J173" s="155">
        <f t="shared" si="581"/>
        <v>22941202.5</v>
      </c>
      <c r="K173" s="155">
        <f t="shared" ref="K173:AP173" si="588">K125</f>
        <v>0</v>
      </c>
      <c r="L173" s="155">
        <f t="shared" si="588"/>
        <v>0</v>
      </c>
      <c r="M173" s="155">
        <f t="shared" si="588"/>
        <v>0</v>
      </c>
      <c r="N173" s="155">
        <f t="shared" si="588"/>
        <v>0</v>
      </c>
      <c r="O173" s="155">
        <f t="shared" si="588"/>
        <v>0</v>
      </c>
      <c r="P173" s="155">
        <f t="shared" si="588"/>
        <v>0</v>
      </c>
      <c r="Q173" s="155">
        <f t="shared" si="588"/>
        <v>2294120.25</v>
      </c>
      <c r="R173" s="155">
        <f t="shared" si="588"/>
        <v>0</v>
      </c>
      <c r="S173" s="155">
        <f t="shared" si="588"/>
        <v>0</v>
      </c>
      <c r="T173" s="155">
        <f t="shared" si="588"/>
        <v>0</v>
      </c>
      <c r="U173" s="155">
        <f t="shared" si="588"/>
        <v>0</v>
      </c>
      <c r="V173" s="155">
        <f t="shared" si="588"/>
        <v>0</v>
      </c>
      <c r="W173" s="155">
        <f t="shared" si="588"/>
        <v>2294120.25</v>
      </c>
      <c r="X173" s="155">
        <f t="shared" si="588"/>
        <v>0</v>
      </c>
      <c r="Y173" s="155">
        <f t="shared" si="588"/>
        <v>0</v>
      </c>
      <c r="Z173" s="155">
        <f t="shared" si="588"/>
        <v>0</v>
      </c>
      <c r="AA173" s="155">
        <f t="shared" si="588"/>
        <v>0</v>
      </c>
      <c r="AB173" s="155">
        <f t="shared" si="588"/>
        <v>0</v>
      </c>
      <c r="AC173" s="155">
        <f t="shared" si="588"/>
        <v>2294120.25</v>
      </c>
      <c r="AD173" s="155">
        <f t="shared" si="588"/>
        <v>0</v>
      </c>
      <c r="AE173" s="155">
        <f t="shared" si="588"/>
        <v>0</v>
      </c>
      <c r="AF173" s="155">
        <f t="shared" si="588"/>
        <v>0</v>
      </c>
      <c r="AG173" s="155">
        <f t="shared" si="588"/>
        <v>0</v>
      </c>
      <c r="AH173" s="155">
        <f t="shared" si="588"/>
        <v>0</v>
      </c>
      <c r="AI173" s="155">
        <f t="shared" si="588"/>
        <v>2294120.25</v>
      </c>
      <c r="AJ173" s="155">
        <f t="shared" si="588"/>
        <v>0</v>
      </c>
      <c r="AK173" s="155">
        <f t="shared" si="588"/>
        <v>0</v>
      </c>
      <c r="AL173" s="155">
        <f t="shared" si="588"/>
        <v>0</v>
      </c>
      <c r="AM173" s="155">
        <f t="shared" si="588"/>
        <v>0</v>
      </c>
      <c r="AN173" s="155">
        <f t="shared" si="588"/>
        <v>0</v>
      </c>
      <c r="AO173" s="155">
        <f t="shared" si="588"/>
        <v>2294120.25</v>
      </c>
      <c r="AP173" s="155">
        <f t="shared" si="588"/>
        <v>0</v>
      </c>
      <c r="AQ173" s="155">
        <f t="shared" ref="AQ173:BV173" si="589">AQ125</f>
        <v>0</v>
      </c>
      <c r="AR173" s="155">
        <f t="shared" si="589"/>
        <v>0</v>
      </c>
      <c r="AS173" s="155">
        <f t="shared" si="589"/>
        <v>0</v>
      </c>
      <c r="AT173" s="155">
        <f t="shared" si="589"/>
        <v>0</v>
      </c>
      <c r="AU173" s="155">
        <f t="shared" si="589"/>
        <v>2294120.25</v>
      </c>
      <c r="AV173" s="155">
        <f t="shared" si="589"/>
        <v>0</v>
      </c>
      <c r="AW173" s="155">
        <f t="shared" si="589"/>
        <v>0</v>
      </c>
      <c r="AX173" s="155">
        <f t="shared" si="589"/>
        <v>0</v>
      </c>
      <c r="AY173" s="155">
        <f t="shared" si="589"/>
        <v>0</v>
      </c>
      <c r="AZ173" s="155">
        <f t="shared" si="589"/>
        <v>0</v>
      </c>
      <c r="BA173" s="155">
        <f t="shared" si="589"/>
        <v>2294120.25</v>
      </c>
      <c r="BB173" s="155">
        <f t="shared" si="589"/>
        <v>0</v>
      </c>
      <c r="BC173" s="155">
        <f t="shared" si="589"/>
        <v>0</v>
      </c>
      <c r="BD173" s="155">
        <f t="shared" si="589"/>
        <v>0</v>
      </c>
      <c r="BE173" s="155">
        <f t="shared" si="589"/>
        <v>0</v>
      </c>
      <c r="BF173" s="155">
        <f t="shared" si="589"/>
        <v>0</v>
      </c>
      <c r="BG173" s="155">
        <f t="shared" si="589"/>
        <v>2294120.25</v>
      </c>
      <c r="BH173" s="155">
        <f t="shared" si="589"/>
        <v>0</v>
      </c>
      <c r="BI173" s="155">
        <f t="shared" si="589"/>
        <v>0</v>
      </c>
      <c r="BJ173" s="155">
        <f t="shared" si="589"/>
        <v>0</v>
      </c>
      <c r="BK173" s="155">
        <f t="shared" si="589"/>
        <v>0</v>
      </c>
      <c r="BL173" s="155">
        <f t="shared" si="589"/>
        <v>0</v>
      </c>
      <c r="BM173" s="155">
        <f t="shared" si="589"/>
        <v>2294120.25</v>
      </c>
      <c r="BN173" s="155">
        <f t="shared" si="589"/>
        <v>0</v>
      </c>
      <c r="BO173" s="155">
        <f t="shared" si="589"/>
        <v>0</v>
      </c>
      <c r="BP173" s="155">
        <f t="shared" si="589"/>
        <v>0</v>
      </c>
      <c r="BQ173" s="155">
        <f t="shared" si="589"/>
        <v>0</v>
      </c>
      <c r="BR173" s="155">
        <f t="shared" si="589"/>
        <v>0</v>
      </c>
      <c r="BS173" s="155">
        <f t="shared" si="589"/>
        <v>2294120.25</v>
      </c>
      <c r="BT173" s="155">
        <f t="shared" si="589"/>
        <v>0</v>
      </c>
      <c r="BU173" s="155">
        <f t="shared" si="589"/>
        <v>0</v>
      </c>
      <c r="BV173" s="155">
        <f t="shared" si="589"/>
        <v>0</v>
      </c>
      <c r="BW173" s="155">
        <f t="shared" ref="BW173:CE173" si="590">BW125</f>
        <v>0</v>
      </c>
      <c r="BX173" s="155">
        <f t="shared" si="590"/>
        <v>0</v>
      </c>
      <c r="BY173" s="155">
        <f t="shared" si="590"/>
        <v>0</v>
      </c>
      <c r="BZ173" s="155">
        <f t="shared" si="590"/>
        <v>0</v>
      </c>
      <c r="CA173" s="155">
        <f t="shared" si="590"/>
        <v>0</v>
      </c>
      <c r="CB173" s="155">
        <f t="shared" si="590"/>
        <v>0</v>
      </c>
      <c r="CC173" s="155">
        <f t="shared" si="590"/>
        <v>0</v>
      </c>
      <c r="CD173" s="155">
        <f t="shared" si="590"/>
        <v>0</v>
      </c>
      <c r="CE173" s="155">
        <f t="shared" si="590"/>
        <v>0</v>
      </c>
    </row>
    <row r="174" spans="1:83">
      <c r="A174" s="41">
        <f>ROW()</f>
        <v>174</v>
      </c>
      <c r="C174" s="62" t="str">
        <f>C126</f>
        <v>HoldCo 운영배당 원천징수</v>
      </c>
      <c r="H174" s="44"/>
      <c r="J174" s="155">
        <f t="shared" si="581"/>
        <v>-1882448.4385972754</v>
      </c>
      <c r="K174" s="155">
        <f t="shared" ref="K174:AP174" si="591">K126</f>
        <v>0</v>
      </c>
      <c r="L174" s="155">
        <f t="shared" si="591"/>
        <v>0</v>
      </c>
      <c r="M174" s="155">
        <f t="shared" si="591"/>
        <v>0</v>
      </c>
      <c r="N174" s="155">
        <f t="shared" si="591"/>
        <v>0</v>
      </c>
      <c r="O174" s="155">
        <f t="shared" si="591"/>
        <v>0</v>
      </c>
      <c r="P174" s="155">
        <f t="shared" si="591"/>
        <v>0</v>
      </c>
      <c r="Q174" s="155">
        <f t="shared" si="591"/>
        <v>-169990.97624624983</v>
      </c>
      <c r="R174" s="155">
        <f t="shared" si="591"/>
        <v>0</v>
      </c>
      <c r="S174" s="155">
        <f t="shared" si="591"/>
        <v>0</v>
      </c>
      <c r="T174" s="155">
        <f t="shared" si="591"/>
        <v>0</v>
      </c>
      <c r="U174" s="155">
        <f t="shared" si="591"/>
        <v>0</v>
      </c>
      <c r="V174" s="155">
        <f t="shared" si="591"/>
        <v>0</v>
      </c>
      <c r="W174" s="155">
        <f t="shared" si="591"/>
        <v>-169990.97624624983</v>
      </c>
      <c r="X174" s="155">
        <f t="shared" si="591"/>
        <v>0</v>
      </c>
      <c r="Y174" s="155">
        <f t="shared" si="591"/>
        <v>0</v>
      </c>
      <c r="Z174" s="155">
        <f t="shared" si="591"/>
        <v>0</v>
      </c>
      <c r="AA174" s="155">
        <f t="shared" si="591"/>
        <v>0</v>
      </c>
      <c r="AB174" s="155">
        <f t="shared" si="591"/>
        <v>0</v>
      </c>
      <c r="AC174" s="155">
        <f t="shared" si="591"/>
        <v>-178966.13645244366</v>
      </c>
      <c r="AD174" s="155">
        <f t="shared" si="591"/>
        <v>0</v>
      </c>
      <c r="AE174" s="155">
        <f t="shared" si="591"/>
        <v>0</v>
      </c>
      <c r="AF174" s="155">
        <f t="shared" si="591"/>
        <v>0</v>
      </c>
      <c r="AG174" s="155">
        <f t="shared" si="591"/>
        <v>0</v>
      </c>
      <c r="AH174" s="155">
        <f t="shared" si="591"/>
        <v>0</v>
      </c>
      <c r="AI174" s="155">
        <f t="shared" si="591"/>
        <v>-178966.13645244366</v>
      </c>
      <c r="AJ174" s="155">
        <f t="shared" si="591"/>
        <v>0</v>
      </c>
      <c r="AK174" s="155">
        <f t="shared" si="591"/>
        <v>0</v>
      </c>
      <c r="AL174" s="155">
        <f t="shared" si="591"/>
        <v>0</v>
      </c>
      <c r="AM174" s="155">
        <f t="shared" si="591"/>
        <v>0</v>
      </c>
      <c r="AN174" s="155">
        <f t="shared" si="591"/>
        <v>0</v>
      </c>
      <c r="AO174" s="155">
        <f t="shared" si="591"/>
        <v>-188077.0490617301</v>
      </c>
      <c r="AP174" s="155">
        <f t="shared" si="591"/>
        <v>0</v>
      </c>
      <c r="AQ174" s="155">
        <f t="shared" ref="AQ174:BV174" si="592">AQ126</f>
        <v>0</v>
      </c>
      <c r="AR174" s="155">
        <f t="shared" si="592"/>
        <v>0</v>
      </c>
      <c r="AS174" s="155">
        <f t="shared" si="592"/>
        <v>0</v>
      </c>
      <c r="AT174" s="155">
        <f t="shared" si="592"/>
        <v>0</v>
      </c>
      <c r="AU174" s="155">
        <f t="shared" si="592"/>
        <v>-188077.0490617301</v>
      </c>
      <c r="AV174" s="155">
        <f t="shared" si="592"/>
        <v>0</v>
      </c>
      <c r="AW174" s="155">
        <f t="shared" si="592"/>
        <v>0</v>
      </c>
      <c r="AX174" s="155">
        <f t="shared" si="592"/>
        <v>0</v>
      </c>
      <c r="AY174" s="155">
        <f t="shared" si="592"/>
        <v>0</v>
      </c>
      <c r="AZ174" s="155">
        <f t="shared" si="592"/>
        <v>0</v>
      </c>
      <c r="BA174" s="155">
        <f t="shared" si="592"/>
        <v>-197400.75036015591</v>
      </c>
      <c r="BB174" s="155">
        <f t="shared" si="592"/>
        <v>0</v>
      </c>
      <c r="BC174" s="155">
        <f t="shared" si="592"/>
        <v>0</v>
      </c>
      <c r="BD174" s="155">
        <f t="shared" si="592"/>
        <v>0</v>
      </c>
      <c r="BE174" s="155">
        <f t="shared" si="592"/>
        <v>0</v>
      </c>
      <c r="BF174" s="155">
        <f t="shared" si="592"/>
        <v>0</v>
      </c>
      <c r="BG174" s="155">
        <f t="shared" si="592"/>
        <v>-197400.75036015591</v>
      </c>
      <c r="BH174" s="155">
        <f t="shared" si="592"/>
        <v>0</v>
      </c>
      <c r="BI174" s="155">
        <f t="shared" si="592"/>
        <v>0</v>
      </c>
      <c r="BJ174" s="155">
        <f t="shared" si="592"/>
        <v>0</v>
      </c>
      <c r="BK174" s="155">
        <f t="shared" si="592"/>
        <v>0</v>
      </c>
      <c r="BL174" s="155">
        <f t="shared" si="592"/>
        <v>0</v>
      </c>
      <c r="BM174" s="155">
        <f t="shared" si="592"/>
        <v>-206789.30717805822</v>
      </c>
      <c r="BN174" s="155">
        <f t="shared" si="592"/>
        <v>0</v>
      </c>
      <c r="BO174" s="155">
        <f t="shared" si="592"/>
        <v>0</v>
      </c>
      <c r="BP174" s="155">
        <f t="shared" si="592"/>
        <v>0</v>
      </c>
      <c r="BQ174" s="155">
        <f t="shared" si="592"/>
        <v>0</v>
      </c>
      <c r="BR174" s="155">
        <f t="shared" si="592"/>
        <v>0</v>
      </c>
      <c r="BS174" s="155">
        <f t="shared" si="592"/>
        <v>-206789.30717805822</v>
      </c>
      <c r="BT174" s="155">
        <f t="shared" si="592"/>
        <v>0</v>
      </c>
      <c r="BU174" s="155">
        <f t="shared" si="592"/>
        <v>0</v>
      </c>
      <c r="BV174" s="155">
        <f t="shared" si="592"/>
        <v>0</v>
      </c>
      <c r="BW174" s="155">
        <f t="shared" ref="BW174:CE174" si="593">BW126</f>
        <v>0</v>
      </c>
      <c r="BX174" s="155">
        <f t="shared" si="593"/>
        <v>0</v>
      </c>
      <c r="BY174" s="155">
        <f t="shared" si="593"/>
        <v>0</v>
      </c>
      <c r="BZ174" s="155">
        <f t="shared" si="593"/>
        <v>0</v>
      </c>
      <c r="CA174" s="155">
        <f t="shared" si="593"/>
        <v>0</v>
      </c>
      <c r="CB174" s="155">
        <f t="shared" si="593"/>
        <v>0</v>
      </c>
      <c r="CC174" s="155">
        <f t="shared" si="593"/>
        <v>0</v>
      </c>
      <c r="CD174" s="155">
        <f t="shared" si="593"/>
        <v>0</v>
      </c>
      <c r="CE174" s="155">
        <f t="shared" si="593"/>
        <v>0</v>
      </c>
    </row>
    <row r="175" spans="1:83">
      <c r="A175" s="41">
        <f>ROW()</f>
        <v>175</v>
      </c>
      <c r="C175" s="62" t="str">
        <f>C127</f>
        <v>외국납부세액 공제</v>
      </c>
      <c r="H175" s="44"/>
      <c r="J175" s="155">
        <f t="shared" si="581"/>
        <v>1796854.3245310215</v>
      </c>
      <c r="K175" s="155">
        <f t="shared" ref="K175:AP175" si="594">K127</f>
        <v>0</v>
      </c>
      <c r="L175" s="155">
        <f t="shared" si="594"/>
        <v>0</v>
      </c>
      <c r="M175" s="155">
        <f t="shared" si="594"/>
        <v>0</v>
      </c>
      <c r="N175" s="155">
        <f t="shared" si="594"/>
        <v>0</v>
      </c>
      <c r="O175" s="155">
        <f t="shared" si="594"/>
        <v>0</v>
      </c>
      <c r="P175" s="155">
        <f t="shared" si="594"/>
        <v>0</v>
      </c>
      <c r="Q175" s="155">
        <f t="shared" si="594"/>
        <v>161978.36161795311</v>
      </c>
      <c r="R175" s="155">
        <f t="shared" si="594"/>
        <v>0</v>
      </c>
      <c r="S175" s="155">
        <f t="shared" si="594"/>
        <v>0</v>
      </c>
      <c r="T175" s="155">
        <f t="shared" si="594"/>
        <v>0</v>
      </c>
      <c r="U175" s="155">
        <f t="shared" si="594"/>
        <v>0</v>
      </c>
      <c r="V175" s="155">
        <f t="shared" si="594"/>
        <v>0</v>
      </c>
      <c r="W175" s="155">
        <f t="shared" si="594"/>
        <v>161978.36161795311</v>
      </c>
      <c r="X175" s="155">
        <f t="shared" si="594"/>
        <v>0</v>
      </c>
      <c r="Y175" s="155">
        <f t="shared" si="594"/>
        <v>0</v>
      </c>
      <c r="Z175" s="155">
        <f t="shared" si="594"/>
        <v>0</v>
      </c>
      <c r="AA175" s="155">
        <f t="shared" si="594"/>
        <v>0</v>
      </c>
      <c r="AB175" s="155">
        <f t="shared" si="594"/>
        <v>0</v>
      </c>
      <c r="AC175" s="155">
        <f t="shared" si="594"/>
        <v>170675.21333482701</v>
      </c>
      <c r="AD175" s="155">
        <f t="shared" si="594"/>
        <v>0</v>
      </c>
      <c r="AE175" s="155">
        <f t="shared" si="594"/>
        <v>0</v>
      </c>
      <c r="AF175" s="155">
        <f t="shared" si="594"/>
        <v>0</v>
      </c>
      <c r="AG175" s="155">
        <f t="shared" si="594"/>
        <v>0</v>
      </c>
      <c r="AH175" s="155">
        <f t="shared" si="594"/>
        <v>0</v>
      </c>
      <c r="AI175" s="155">
        <f t="shared" si="594"/>
        <v>170675.21333482701</v>
      </c>
      <c r="AJ175" s="155">
        <f t="shared" si="594"/>
        <v>0</v>
      </c>
      <c r="AK175" s="155">
        <f t="shared" si="594"/>
        <v>0</v>
      </c>
      <c r="AL175" s="155">
        <f t="shared" si="594"/>
        <v>0</v>
      </c>
      <c r="AM175" s="155">
        <f t="shared" si="594"/>
        <v>0</v>
      </c>
      <c r="AN175" s="155">
        <f t="shared" si="594"/>
        <v>0</v>
      </c>
      <c r="AO175" s="155">
        <f t="shared" si="594"/>
        <v>179513.20901048247</v>
      </c>
      <c r="AP175" s="155">
        <f t="shared" si="594"/>
        <v>0</v>
      </c>
      <c r="AQ175" s="155">
        <f t="shared" ref="AQ175:BV175" si="595">AQ127</f>
        <v>0</v>
      </c>
      <c r="AR175" s="155">
        <f t="shared" si="595"/>
        <v>0</v>
      </c>
      <c r="AS175" s="155">
        <f t="shared" si="595"/>
        <v>0</v>
      </c>
      <c r="AT175" s="155">
        <f t="shared" si="595"/>
        <v>0</v>
      </c>
      <c r="AU175" s="155">
        <f t="shared" si="595"/>
        <v>179513.20901048247</v>
      </c>
      <c r="AV175" s="155">
        <f t="shared" si="595"/>
        <v>0</v>
      </c>
      <c r="AW175" s="155">
        <f t="shared" si="595"/>
        <v>0</v>
      </c>
      <c r="AX175" s="155">
        <f t="shared" si="595"/>
        <v>0</v>
      </c>
      <c r="AY175" s="155">
        <f t="shared" si="595"/>
        <v>0</v>
      </c>
      <c r="AZ175" s="155">
        <f t="shared" si="595"/>
        <v>0</v>
      </c>
      <c r="BA175" s="155">
        <f t="shared" si="595"/>
        <v>188567.12704449985</v>
      </c>
      <c r="BB175" s="155">
        <f t="shared" si="595"/>
        <v>0</v>
      </c>
      <c r="BC175" s="155">
        <f t="shared" si="595"/>
        <v>0</v>
      </c>
      <c r="BD175" s="155">
        <f t="shared" si="595"/>
        <v>0</v>
      </c>
      <c r="BE175" s="155">
        <f t="shared" si="595"/>
        <v>0</v>
      </c>
      <c r="BF175" s="155">
        <f t="shared" si="595"/>
        <v>0</v>
      </c>
      <c r="BG175" s="155">
        <f t="shared" si="595"/>
        <v>188567.12704449985</v>
      </c>
      <c r="BH175" s="155">
        <f t="shared" si="595"/>
        <v>0</v>
      </c>
      <c r="BI175" s="155">
        <f t="shared" si="595"/>
        <v>0</v>
      </c>
      <c r="BJ175" s="155">
        <f t="shared" si="595"/>
        <v>0</v>
      </c>
      <c r="BK175" s="155">
        <f t="shared" si="595"/>
        <v>0</v>
      </c>
      <c r="BL175" s="155">
        <f t="shared" si="595"/>
        <v>0</v>
      </c>
      <c r="BM175" s="155">
        <f t="shared" si="595"/>
        <v>197693.25125774846</v>
      </c>
      <c r="BN175" s="155">
        <f t="shared" si="595"/>
        <v>0</v>
      </c>
      <c r="BO175" s="155">
        <f t="shared" si="595"/>
        <v>0</v>
      </c>
      <c r="BP175" s="155">
        <f t="shared" si="595"/>
        <v>0</v>
      </c>
      <c r="BQ175" s="155">
        <f t="shared" si="595"/>
        <v>0</v>
      </c>
      <c r="BR175" s="155">
        <f t="shared" si="595"/>
        <v>0</v>
      </c>
      <c r="BS175" s="155">
        <f t="shared" si="595"/>
        <v>197693.25125774846</v>
      </c>
      <c r="BT175" s="155">
        <f t="shared" si="595"/>
        <v>0</v>
      </c>
      <c r="BU175" s="155">
        <f t="shared" si="595"/>
        <v>0</v>
      </c>
      <c r="BV175" s="155">
        <f t="shared" si="595"/>
        <v>0</v>
      </c>
      <c r="BW175" s="155">
        <f t="shared" ref="BW175:CE175" si="596">BW127</f>
        <v>0</v>
      </c>
      <c r="BX175" s="155">
        <f t="shared" si="596"/>
        <v>0</v>
      </c>
      <c r="BY175" s="155">
        <f t="shared" si="596"/>
        <v>0</v>
      </c>
      <c r="BZ175" s="155">
        <f t="shared" si="596"/>
        <v>0</v>
      </c>
      <c r="CA175" s="155">
        <f t="shared" si="596"/>
        <v>0</v>
      </c>
      <c r="CB175" s="155">
        <f t="shared" si="596"/>
        <v>0</v>
      </c>
      <c r="CC175" s="155">
        <f t="shared" si="596"/>
        <v>0</v>
      </c>
      <c r="CD175" s="155">
        <f t="shared" si="596"/>
        <v>0</v>
      </c>
      <c r="CE175" s="155">
        <f t="shared" si="596"/>
        <v>0</v>
      </c>
    </row>
    <row r="176" spans="1:83">
      <c r="A176" s="41">
        <f>ROW()</f>
        <v>176</v>
      </c>
      <c r="C176" s="62" t="s">
        <v>240</v>
      </c>
      <c r="H176" s="44"/>
      <c r="J176" s="155">
        <f t="shared" si="581"/>
        <v>2939819.029535112</v>
      </c>
      <c r="K176" s="155">
        <f>K200+K203+K199</f>
        <v>0</v>
      </c>
      <c r="L176" s="155">
        <f t="shared" ref="L176:BW176" si="597">L200+L203+L199</f>
        <v>0</v>
      </c>
      <c r="M176" s="155">
        <f t="shared" si="597"/>
        <v>0</v>
      </c>
      <c r="N176" s="155">
        <f t="shared" si="597"/>
        <v>0</v>
      </c>
      <c r="O176" s="155">
        <f t="shared" si="597"/>
        <v>0</v>
      </c>
      <c r="P176" s="155">
        <f t="shared" si="597"/>
        <v>0</v>
      </c>
      <c r="Q176" s="155">
        <f t="shared" si="597"/>
        <v>16451.4884398799</v>
      </c>
      <c r="R176" s="155">
        <f t="shared" si="597"/>
        <v>0</v>
      </c>
      <c r="S176" s="155">
        <f t="shared" si="597"/>
        <v>0</v>
      </c>
      <c r="T176" s="155">
        <f t="shared" si="597"/>
        <v>0</v>
      </c>
      <c r="U176" s="155">
        <f t="shared" si="597"/>
        <v>0</v>
      </c>
      <c r="V176" s="155">
        <f t="shared" si="597"/>
        <v>0</v>
      </c>
      <c r="W176" s="155">
        <f t="shared" si="597"/>
        <v>570344.06993987982</v>
      </c>
      <c r="X176" s="155">
        <f t="shared" si="597"/>
        <v>0</v>
      </c>
      <c r="Y176" s="155">
        <f t="shared" si="597"/>
        <v>0</v>
      </c>
      <c r="Z176" s="155">
        <f t="shared" si="597"/>
        <v>0</v>
      </c>
      <c r="AA176" s="155">
        <f t="shared" si="597"/>
        <v>0</v>
      </c>
      <c r="AB176" s="155">
        <f t="shared" si="597"/>
        <v>0</v>
      </c>
      <c r="AC176" s="155">
        <f t="shared" si="597"/>
        <v>16738.693566478101</v>
      </c>
      <c r="AD176" s="155">
        <f t="shared" si="597"/>
        <v>0</v>
      </c>
      <c r="AE176" s="155">
        <f t="shared" si="597"/>
        <v>0</v>
      </c>
      <c r="AF176" s="155">
        <f t="shared" si="597"/>
        <v>0</v>
      </c>
      <c r="AG176" s="155">
        <f t="shared" si="597"/>
        <v>0</v>
      </c>
      <c r="AH176" s="155">
        <f t="shared" si="597"/>
        <v>0</v>
      </c>
      <c r="AI176" s="155">
        <f t="shared" si="597"/>
        <v>570631.27506647806</v>
      </c>
      <c r="AJ176" s="155">
        <f t="shared" si="597"/>
        <v>0</v>
      </c>
      <c r="AK176" s="155">
        <f t="shared" si="597"/>
        <v>0</v>
      </c>
      <c r="AL176" s="155">
        <f t="shared" si="597"/>
        <v>0</v>
      </c>
      <c r="AM176" s="155">
        <f t="shared" si="597"/>
        <v>0</v>
      </c>
      <c r="AN176" s="155">
        <f t="shared" si="597"/>
        <v>0</v>
      </c>
      <c r="AO176" s="155">
        <f t="shared" si="597"/>
        <v>17030.242769975266</v>
      </c>
      <c r="AP176" s="155">
        <f t="shared" si="597"/>
        <v>0</v>
      </c>
      <c r="AQ176" s="155">
        <f t="shared" si="597"/>
        <v>0</v>
      </c>
      <c r="AR176" s="155">
        <f t="shared" si="597"/>
        <v>0</v>
      </c>
      <c r="AS176" s="155">
        <f t="shared" si="597"/>
        <v>0</v>
      </c>
      <c r="AT176" s="155">
        <f t="shared" si="597"/>
        <v>0</v>
      </c>
      <c r="AU176" s="155">
        <f t="shared" si="597"/>
        <v>570922.82426997519</v>
      </c>
      <c r="AV176" s="155">
        <f t="shared" si="597"/>
        <v>0</v>
      </c>
      <c r="AW176" s="155">
        <f t="shared" si="597"/>
        <v>0</v>
      </c>
      <c r="AX176" s="155">
        <f t="shared" si="597"/>
        <v>0</v>
      </c>
      <c r="AY176" s="155">
        <f t="shared" si="597"/>
        <v>0</v>
      </c>
      <c r="AZ176" s="155">
        <f t="shared" si="597"/>
        <v>0</v>
      </c>
      <c r="BA176" s="155">
        <f t="shared" si="597"/>
        <v>17328.601211524889</v>
      </c>
      <c r="BB176" s="155">
        <f t="shared" si="597"/>
        <v>0</v>
      </c>
      <c r="BC176" s="155">
        <f t="shared" si="597"/>
        <v>0</v>
      </c>
      <c r="BD176" s="155">
        <f t="shared" si="597"/>
        <v>0</v>
      </c>
      <c r="BE176" s="155">
        <f t="shared" si="597"/>
        <v>0</v>
      </c>
      <c r="BF176" s="155">
        <f t="shared" si="597"/>
        <v>0</v>
      </c>
      <c r="BG176" s="155">
        <f t="shared" si="597"/>
        <v>571221.18271152489</v>
      </c>
      <c r="BH176" s="155">
        <f t="shared" si="597"/>
        <v>0</v>
      </c>
      <c r="BI176" s="155">
        <f t="shared" si="597"/>
        <v>0</v>
      </c>
      <c r="BJ176" s="155">
        <f t="shared" si="597"/>
        <v>0</v>
      </c>
      <c r="BK176" s="155">
        <f t="shared" si="597"/>
        <v>0</v>
      </c>
      <c r="BL176" s="155">
        <f t="shared" si="597"/>
        <v>0</v>
      </c>
      <c r="BM176" s="155">
        <f t="shared" si="597"/>
        <v>17629.035029697763</v>
      </c>
      <c r="BN176" s="155">
        <f t="shared" si="597"/>
        <v>0</v>
      </c>
      <c r="BO176" s="155">
        <f t="shared" si="597"/>
        <v>0</v>
      </c>
      <c r="BP176" s="155">
        <f t="shared" si="597"/>
        <v>0</v>
      </c>
      <c r="BQ176" s="155">
        <f t="shared" si="597"/>
        <v>0</v>
      </c>
      <c r="BR176" s="155">
        <f t="shared" si="597"/>
        <v>0</v>
      </c>
      <c r="BS176" s="155">
        <f t="shared" si="597"/>
        <v>571521.61652969779</v>
      </c>
      <c r="BT176" s="155">
        <f t="shared" si="597"/>
        <v>0</v>
      </c>
      <c r="BU176" s="155">
        <f t="shared" si="597"/>
        <v>0</v>
      </c>
      <c r="BV176" s="155">
        <f t="shared" si="597"/>
        <v>0</v>
      </c>
      <c r="BW176" s="155">
        <f t="shared" si="597"/>
        <v>0</v>
      </c>
      <c r="BX176" s="155">
        <f t="shared" ref="BX176:CE176" si="598">BX200+BX203+BX199</f>
        <v>0</v>
      </c>
      <c r="BY176" s="155">
        <f t="shared" si="598"/>
        <v>0</v>
      </c>
      <c r="BZ176" s="155">
        <f t="shared" si="598"/>
        <v>0</v>
      </c>
      <c r="CA176" s="155">
        <f t="shared" si="598"/>
        <v>0</v>
      </c>
      <c r="CB176" s="155">
        <f t="shared" si="598"/>
        <v>0</v>
      </c>
      <c r="CC176" s="155">
        <f t="shared" si="598"/>
        <v>0</v>
      </c>
      <c r="CD176" s="155">
        <f t="shared" si="598"/>
        <v>0</v>
      </c>
      <c r="CE176" s="155">
        <f t="shared" si="598"/>
        <v>0</v>
      </c>
    </row>
    <row r="177" spans="1:83">
      <c r="A177" s="41">
        <f>ROW()</f>
        <v>177</v>
      </c>
      <c r="C177" s="62" t="str">
        <f t="shared" ref="C177:C195" si="599">C128</f>
        <v>운용보수(신탁, 사무관리 포함)</v>
      </c>
      <c r="D177" s="62"/>
      <c r="E177" s="62"/>
      <c r="F177" s="62"/>
      <c r="G177" s="62"/>
      <c r="H177" s="62"/>
      <c r="I177" s="62"/>
      <c r="J177" s="155">
        <f t="shared" si="581"/>
        <v>-1384731.4537500001</v>
      </c>
      <c r="K177" s="155">
        <f t="shared" ref="K177:AP177" si="600">K128</f>
        <v>0</v>
      </c>
      <c r="L177" s="155">
        <f t="shared" si="600"/>
        <v>0</v>
      </c>
      <c r="M177" s="155">
        <f t="shared" si="600"/>
        <v>0</v>
      </c>
      <c r="N177" s="155">
        <f t="shared" si="600"/>
        <v>0</v>
      </c>
      <c r="O177" s="155">
        <f t="shared" si="600"/>
        <v>0</v>
      </c>
      <c r="P177" s="155">
        <f t="shared" si="600"/>
        <v>0</v>
      </c>
      <c r="Q177" s="155">
        <f t="shared" si="600"/>
        <v>-138473.14537499999</v>
      </c>
      <c r="R177" s="155">
        <f t="shared" si="600"/>
        <v>0</v>
      </c>
      <c r="S177" s="155">
        <f t="shared" si="600"/>
        <v>0</v>
      </c>
      <c r="T177" s="155">
        <f t="shared" si="600"/>
        <v>0</v>
      </c>
      <c r="U177" s="155">
        <f t="shared" si="600"/>
        <v>0</v>
      </c>
      <c r="V177" s="155">
        <f t="shared" si="600"/>
        <v>0</v>
      </c>
      <c r="W177" s="155">
        <f t="shared" si="600"/>
        <v>-138473.14537499999</v>
      </c>
      <c r="X177" s="155">
        <f t="shared" si="600"/>
        <v>0</v>
      </c>
      <c r="Y177" s="155">
        <f t="shared" si="600"/>
        <v>0</v>
      </c>
      <c r="Z177" s="155">
        <f t="shared" si="600"/>
        <v>0</v>
      </c>
      <c r="AA177" s="155">
        <f t="shared" si="600"/>
        <v>0</v>
      </c>
      <c r="AB177" s="155">
        <f t="shared" si="600"/>
        <v>0</v>
      </c>
      <c r="AC177" s="155">
        <f t="shared" si="600"/>
        <v>-138473.14537499999</v>
      </c>
      <c r="AD177" s="155">
        <f t="shared" si="600"/>
        <v>0</v>
      </c>
      <c r="AE177" s="155">
        <f t="shared" si="600"/>
        <v>0</v>
      </c>
      <c r="AF177" s="155">
        <f t="shared" si="600"/>
        <v>0</v>
      </c>
      <c r="AG177" s="155">
        <f t="shared" si="600"/>
        <v>0</v>
      </c>
      <c r="AH177" s="155">
        <f t="shared" si="600"/>
        <v>0</v>
      </c>
      <c r="AI177" s="155">
        <f t="shared" si="600"/>
        <v>-138473.14537499999</v>
      </c>
      <c r="AJ177" s="155">
        <f t="shared" si="600"/>
        <v>0</v>
      </c>
      <c r="AK177" s="155">
        <f t="shared" si="600"/>
        <v>0</v>
      </c>
      <c r="AL177" s="155">
        <f t="shared" si="600"/>
        <v>0</v>
      </c>
      <c r="AM177" s="155">
        <f t="shared" si="600"/>
        <v>0</v>
      </c>
      <c r="AN177" s="155">
        <f t="shared" si="600"/>
        <v>0</v>
      </c>
      <c r="AO177" s="155">
        <f t="shared" si="600"/>
        <v>-138473.14537499999</v>
      </c>
      <c r="AP177" s="155">
        <f t="shared" si="600"/>
        <v>0</v>
      </c>
      <c r="AQ177" s="155">
        <f t="shared" ref="AQ177:BV177" si="601">AQ128</f>
        <v>0</v>
      </c>
      <c r="AR177" s="155">
        <f t="shared" si="601"/>
        <v>0</v>
      </c>
      <c r="AS177" s="155">
        <f t="shared" si="601"/>
        <v>0</v>
      </c>
      <c r="AT177" s="155">
        <f t="shared" si="601"/>
        <v>0</v>
      </c>
      <c r="AU177" s="155">
        <f t="shared" si="601"/>
        <v>-138473.14537499999</v>
      </c>
      <c r="AV177" s="155">
        <f t="shared" si="601"/>
        <v>0</v>
      </c>
      <c r="AW177" s="155">
        <f t="shared" si="601"/>
        <v>0</v>
      </c>
      <c r="AX177" s="155">
        <f t="shared" si="601"/>
        <v>0</v>
      </c>
      <c r="AY177" s="155">
        <f t="shared" si="601"/>
        <v>0</v>
      </c>
      <c r="AZ177" s="155">
        <f t="shared" si="601"/>
        <v>0</v>
      </c>
      <c r="BA177" s="155">
        <f t="shared" si="601"/>
        <v>-138473.14537499999</v>
      </c>
      <c r="BB177" s="155">
        <f t="shared" si="601"/>
        <v>0</v>
      </c>
      <c r="BC177" s="155">
        <f t="shared" si="601"/>
        <v>0</v>
      </c>
      <c r="BD177" s="155">
        <f t="shared" si="601"/>
        <v>0</v>
      </c>
      <c r="BE177" s="155">
        <f t="shared" si="601"/>
        <v>0</v>
      </c>
      <c r="BF177" s="155">
        <f t="shared" si="601"/>
        <v>0</v>
      </c>
      <c r="BG177" s="155">
        <f t="shared" si="601"/>
        <v>-138473.14537499999</v>
      </c>
      <c r="BH177" s="155">
        <f t="shared" si="601"/>
        <v>0</v>
      </c>
      <c r="BI177" s="155">
        <f t="shared" si="601"/>
        <v>0</v>
      </c>
      <c r="BJ177" s="155">
        <f t="shared" si="601"/>
        <v>0</v>
      </c>
      <c r="BK177" s="155">
        <f t="shared" si="601"/>
        <v>0</v>
      </c>
      <c r="BL177" s="155">
        <f t="shared" si="601"/>
        <v>0</v>
      </c>
      <c r="BM177" s="155">
        <f t="shared" si="601"/>
        <v>-138473.14537499999</v>
      </c>
      <c r="BN177" s="155">
        <f t="shared" si="601"/>
        <v>0</v>
      </c>
      <c r="BO177" s="155">
        <f t="shared" si="601"/>
        <v>0</v>
      </c>
      <c r="BP177" s="155">
        <f t="shared" si="601"/>
        <v>0</v>
      </c>
      <c r="BQ177" s="155">
        <f t="shared" si="601"/>
        <v>0</v>
      </c>
      <c r="BR177" s="155">
        <f t="shared" si="601"/>
        <v>0</v>
      </c>
      <c r="BS177" s="155">
        <f t="shared" si="601"/>
        <v>-138473.14537499999</v>
      </c>
      <c r="BT177" s="155">
        <f t="shared" si="601"/>
        <v>0</v>
      </c>
      <c r="BU177" s="155">
        <f t="shared" si="601"/>
        <v>0</v>
      </c>
      <c r="BV177" s="155">
        <f t="shared" si="601"/>
        <v>0</v>
      </c>
      <c r="BW177" s="155">
        <f t="shared" ref="BW177:CE177" si="602">BW128</f>
        <v>0</v>
      </c>
      <c r="BX177" s="155">
        <f t="shared" si="602"/>
        <v>0</v>
      </c>
      <c r="BY177" s="155">
        <f t="shared" si="602"/>
        <v>0</v>
      </c>
      <c r="BZ177" s="155">
        <f t="shared" si="602"/>
        <v>0</v>
      </c>
      <c r="CA177" s="155">
        <f t="shared" si="602"/>
        <v>0</v>
      </c>
      <c r="CB177" s="155">
        <f t="shared" si="602"/>
        <v>0</v>
      </c>
      <c r="CC177" s="155">
        <f t="shared" si="602"/>
        <v>0</v>
      </c>
      <c r="CD177" s="155">
        <f t="shared" si="602"/>
        <v>0</v>
      </c>
      <c r="CE177" s="155">
        <f t="shared" si="602"/>
        <v>0</v>
      </c>
    </row>
    <row r="178" spans="1:83">
      <c r="A178" s="41">
        <f>ROW()</f>
        <v>178</v>
      </c>
      <c r="C178" s="62" t="str">
        <f t="shared" si="599"/>
        <v>신탁 및 사무관리</v>
      </c>
      <c r="D178" s="62"/>
      <c r="E178" s="62"/>
      <c r="F178" s="62"/>
      <c r="G178" s="62"/>
      <c r="H178" s="62"/>
      <c r="I178" s="62"/>
      <c r="J178" s="155">
        <f t="shared" si="581"/>
        <v>-184630.86050000004</v>
      </c>
      <c r="K178" s="155">
        <f t="shared" ref="K178:AP178" si="603">K129</f>
        <v>0</v>
      </c>
      <c r="L178" s="155">
        <f t="shared" si="603"/>
        <v>0</v>
      </c>
      <c r="M178" s="155">
        <f t="shared" si="603"/>
        <v>0</v>
      </c>
      <c r="N178" s="155">
        <f t="shared" si="603"/>
        <v>0</v>
      </c>
      <c r="O178" s="155">
        <f t="shared" si="603"/>
        <v>0</v>
      </c>
      <c r="P178" s="155">
        <f t="shared" si="603"/>
        <v>0</v>
      </c>
      <c r="Q178" s="155">
        <f t="shared" si="603"/>
        <v>-18463.086050000002</v>
      </c>
      <c r="R178" s="155">
        <f t="shared" si="603"/>
        <v>0</v>
      </c>
      <c r="S178" s="155">
        <f t="shared" si="603"/>
        <v>0</v>
      </c>
      <c r="T178" s="155">
        <f t="shared" si="603"/>
        <v>0</v>
      </c>
      <c r="U178" s="155">
        <f t="shared" si="603"/>
        <v>0</v>
      </c>
      <c r="V178" s="155">
        <f t="shared" si="603"/>
        <v>0</v>
      </c>
      <c r="W178" s="155">
        <f t="shared" si="603"/>
        <v>-18463.086050000002</v>
      </c>
      <c r="X178" s="155">
        <f t="shared" si="603"/>
        <v>0</v>
      </c>
      <c r="Y178" s="155">
        <f t="shared" si="603"/>
        <v>0</v>
      </c>
      <c r="Z178" s="155">
        <f t="shared" si="603"/>
        <v>0</v>
      </c>
      <c r="AA178" s="155">
        <f t="shared" si="603"/>
        <v>0</v>
      </c>
      <c r="AB178" s="155">
        <f t="shared" si="603"/>
        <v>0</v>
      </c>
      <c r="AC178" s="155">
        <f t="shared" si="603"/>
        <v>-18463.086050000002</v>
      </c>
      <c r="AD178" s="155">
        <f t="shared" si="603"/>
        <v>0</v>
      </c>
      <c r="AE178" s="155">
        <f t="shared" si="603"/>
        <v>0</v>
      </c>
      <c r="AF178" s="155">
        <f t="shared" si="603"/>
        <v>0</v>
      </c>
      <c r="AG178" s="155">
        <f t="shared" si="603"/>
        <v>0</v>
      </c>
      <c r="AH178" s="155">
        <f t="shared" si="603"/>
        <v>0</v>
      </c>
      <c r="AI178" s="155">
        <f t="shared" si="603"/>
        <v>-18463.086050000002</v>
      </c>
      <c r="AJ178" s="155">
        <f t="shared" si="603"/>
        <v>0</v>
      </c>
      <c r="AK178" s="155">
        <f t="shared" si="603"/>
        <v>0</v>
      </c>
      <c r="AL178" s="155">
        <f t="shared" si="603"/>
        <v>0</v>
      </c>
      <c r="AM178" s="155">
        <f t="shared" si="603"/>
        <v>0</v>
      </c>
      <c r="AN178" s="155">
        <f t="shared" si="603"/>
        <v>0</v>
      </c>
      <c r="AO178" s="155">
        <f t="shared" si="603"/>
        <v>-18463.086050000002</v>
      </c>
      <c r="AP178" s="155">
        <f t="shared" si="603"/>
        <v>0</v>
      </c>
      <c r="AQ178" s="155">
        <f t="shared" ref="AQ178:BV178" si="604">AQ129</f>
        <v>0</v>
      </c>
      <c r="AR178" s="155">
        <f t="shared" si="604"/>
        <v>0</v>
      </c>
      <c r="AS178" s="155">
        <f t="shared" si="604"/>
        <v>0</v>
      </c>
      <c r="AT178" s="155">
        <f t="shared" si="604"/>
        <v>0</v>
      </c>
      <c r="AU178" s="155">
        <f t="shared" si="604"/>
        <v>-18463.086050000002</v>
      </c>
      <c r="AV178" s="155">
        <f t="shared" si="604"/>
        <v>0</v>
      </c>
      <c r="AW178" s="155">
        <f t="shared" si="604"/>
        <v>0</v>
      </c>
      <c r="AX178" s="155">
        <f t="shared" si="604"/>
        <v>0</v>
      </c>
      <c r="AY178" s="155">
        <f t="shared" si="604"/>
        <v>0</v>
      </c>
      <c r="AZ178" s="155">
        <f t="shared" si="604"/>
        <v>0</v>
      </c>
      <c r="BA178" s="155">
        <f t="shared" si="604"/>
        <v>-18463.086050000002</v>
      </c>
      <c r="BB178" s="155">
        <f t="shared" si="604"/>
        <v>0</v>
      </c>
      <c r="BC178" s="155">
        <f t="shared" si="604"/>
        <v>0</v>
      </c>
      <c r="BD178" s="155">
        <f t="shared" si="604"/>
        <v>0</v>
      </c>
      <c r="BE178" s="155">
        <f t="shared" si="604"/>
        <v>0</v>
      </c>
      <c r="BF178" s="155">
        <f t="shared" si="604"/>
        <v>0</v>
      </c>
      <c r="BG178" s="155">
        <f t="shared" si="604"/>
        <v>-18463.086050000002</v>
      </c>
      <c r="BH178" s="155">
        <f t="shared" si="604"/>
        <v>0</v>
      </c>
      <c r="BI178" s="155">
        <f t="shared" si="604"/>
        <v>0</v>
      </c>
      <c r="BJ178" s="155">
        <f t="shared" si="604"/>
        <v>0</v>
      </c>
      <c r="BK178" s="155">
        <f t="shared" si="604"/>
        <v>0</v>
      </c>
      <c r="BL178" s="155">
        <f t="shared" si="604"/>
        <v>0</v>
      </c>
      <c r="BM178" s="155">
        <f t="shared" si="604"/>
        <v>-18463.086050000002</v>
      </c>
      <c r="BN178" s="155">
        <f t="shared" si="604"/>
        <v>0</v>
      </c>
      <c r="BO178" s="155">
        <f t="shared" si="604"/>
        <v>0</v>
      </c>
      <c r="BP178" s="155">
        <f t="shared" si="604"/>
        <v>0</v>
      </c>
      <c r="BQ178" s="155">
        <f t="shared" si="604"/>
        <v>0</v>
      </c>
      <c r="BR178" s="155">
        <f t="shared" si="604"/>
        <v>0</v>
      </c>
      <c r="BS178" s="155">
        <f t="shared" si="604"/>
        <v>-18463.086050000002</v>
      </c>
      <c r="BT178" s="155">
        <f t="shared" si="604"/>
        <v>0</v>
      </c>
      <c r="BU178" s="155">
        <f t="shared" si="604"/>
        <v>0</v>
      </c>
      <c r="BV178" s="155">
        <f t="shared" si="604"/>
        <v>0</v>
      </c>
      <c r="BW178" s="155">
        <f t="shared" ref="BW178:CE178" si="605">BW129</f>
        <v>0</v>
      </c>
      <c r="BX178" s="155">
        <f t="shared" si="605"/>
        <v>0</v>
      </c>
      <c r="BY178" s="155">
        <f t="shared" si="605"/>
        <v>0</v>
      </c>
      <c r="BZ178" s="155">
        <f t="shared" si="605"/>
        <v>0</v>
      </c>
      <c r="CA178" s="155">
        <f t="shared" si="605"/>
        <v>0</v>
      </c>
      <c r="CB178" s="155">
        <f t="shared" si="605"/>
        <v>0</v>
      </c>
      <c r="CC178" s="155">
        <f t="shared" si="605"/>
        <v>0</v>
      </c>
      <c r="CD178" s="155">
        <f t="shared" si="605"/>
        <v>0</v>
      </c>
      <c r="CE178" s="155">
        <f t="shared" si="605"/>
        <v>0</v>
      </c>
    </row>
    <row r="179" spans="1:83">
      <c r="A179" s="41">
        <f>ROW()</f>
        <v>179</v>
      </c>
      <c r="C179" s="62" t="str">
        <f t="shared" si="599"/>
        <v>판매수수료</v>
      </c>
      <c r="D179" s="62"/>
      <c r="E179" s="62"/>
      <c r="F179" s="62"/>
      <c r="G179" s="62"/>
      <c r="H179" s="62"/>
      <c r="I179" s="62"/>
      <c r="J179" s="155">
        <f t="shared" si="581"/>
        <v>-46157.71512500001</v>
      </c>
      <c r="K179" s="155">
        <f t="shared" ref="K179:AP179" si="606">K130</f>
        <v>0</v>
      </c>
      <c r="L179" s="155">
        <f t="shared" si="606"/>
        <v>0</v>
      </c>
      <c r="M179" s="155">
        <f t="shared" si="606"/>
        <v>0</v>
      </c>
      <c r="N179" s="155">
        <f t="shared" si="606"/>
        <v>0</v>
      </c>
      <c r="O179" s="155">
        <f t="shared" si="606"/>
        <v>0</v>
      </c>
      <c r="P179" s="155">
        <f t="shared" si="606"/>
        <v>0</v>
      </c>
      <c r="Q179" s="155">
        <f t="shared" si="606"/>
        <v>-4615.7715125000004</v>
      </c>
      <c r="R179" s="155">
        <f t="shared" si="606"/>
        <v>0</v>
      </c>
      <c r="S179" s="155">
        <f t="shared" si="606"/>
        <v>0</v>
      </c>
      <c r="T179" s="155">
        <f t="shared" si="606"/>
        <v>0</v>
      </c>
      <c r="U179" s="155">
        <f t="shared" si="606"/>
        <v>0</v>
      </c>
      <c r="V179" s="155">
        <f t="shared" si="606"/>
        <v>0</v>
      </c>
      <c r="W179" s="155">
        <f t="shared" si="606"/>
        <v>-4615.7715125000004</v>
      </c>
      <c r="X179" s="155">
        <f t="shared" si="606"/>
        <v>0</v>
      </c>
      <c r="Y179" s="155">
        <f t="shared" si="606"/>
        <v>0</v>
      </c>
      <c r="Z179" s="155">
        <f t="shared" si="606"/>
        <v>0</v>
      </c>
      <c r="AA179" s="155">
        <f t="shared" si="606"/>
        <v>0</v>
      </c>
      <c r="AB179" s="155">
        <f t="shared" si="606"/>
        <v>0</v>
      </c>
      <c r="AC179" s="155">
        <f t="shared" si="606"/>
        <v>-4615.7715125000004</v>
      </c>
      <c r="AD179" s="155">
        <f t="shared" si="606"/>
        <v>0</v>
      </c>
      <c r="AE179" s="155">
        <f t="shared" si="606"/>
        <v>0</v>
      </c>
      <c r="AF179" s="155">
        <f t="shared" si="606"/>
        <v>0</v>
      </c>
      <c r="AG179" s="155">
        <f t="shared" si="606"/>
        <v>0</v>
      </c>
      <c r="AH179" s="155">
        <f t="shared" si="606"/>
        <v>0</v>
      </c>
      <c r="AI179" s="155">
        <f t="shared" si="606"/>
        <v>-4615.7715125000004</v>
      </c>
      <c r="AJ179" s="155">
        <f t="shared" si="606"/>
        <v>0</v>
      </c>
      <c r="AK179" s="155">
        <f t="shared" si="606"/>
        <v>0</v>
      </c>
      <c r="AL179" s="155">
        <f t="shared" si="606"/>
        <v>0</v>
      </c>
      <c r="AM179" s="155">
        <f t="shared" si="606"/>
        <v>0</v>
      </c>
      <c r="AN179" s="155">
        <f t="shared" si="606"/>
        <v>0</v>
      </c>
      <c r="AO179" s="155">
        <f t="shared" si="606"/>
        <v>-4615.7715125000004</v>
      </c>
      <c r="AP179" s="155">
        <f t="shared" si="606"/>
        <v>0</v>
      </c>
      <c r="AQ179" s="155">
        <f t="shared" ref="AQ179:BV179" si="607">AQ130</f>
        <v>0</v>
      </c>
      <c r="AR179" s="155">
        <f t="shared" si="607"/>
        <v>0</v>
      </c>
      <c r="AS179" s="155">
        <f t="shared" si="607"/>
        <v>0</v>
      </c>
      <c r="AT179" s="155">
        <f t="shared" si="607"/>
        <v>0</v>
      </c>
      <c r="AU179" s="155">
        <f t="shared" si="607"/>
        <v>-4615.7715125000004</v>
      </c>
      <c r="AV179" s="155">
        <f t="shared" si="607"/>
        <v>0</v>
      </c>
      <c r="AW179" s="155">
        <f t="shared" si="607"/>
        <v>0</v>
      </c>
      <c r="AX179" s="155">
        <f t="shared" si="607"/>
        <v>0</v>
      </c>
      <c r="AY179" s="155">
        <f t="shared" si="607"/>
        <v>0</v>
      </c>
      <c r="AZ179" s="155">
        <f t="shared" si="607"/>
        <v>0</v>
      </c>
      <c r="BA179" s="155">
        <f t="shared" si="607"/>
        <v>-4615.7715125000004</v>
      </c>
      <c r="BB179" s="155">
        <f t="shared" si="607"/>
        <v>0</v>
      </c>
      <c r="BC179" s="155">
        <f t="shared" si="607"/>
        <v>0</v>
      </c>
      <c r="BD179" s="155">
        <f t="shared" si="607"/>
        <v>0</v>
      </c>
      <c r="BE179" s="155">
        <f t="shared" si="607"/>
        <v>0</v>
      </c>
      <c r="BF179" s="155">
        <f t="shared" si="607"/>
        <v>0</v>
      </c>
      <c r="BG179" s="155">
        <f t="shared" si="607"/>
        <v>-4615.7715125000004</v>
      </c>
      <c r="BH179" s="155">
        <f t="shared" si="607"/>
        <v>0</v>
      </c>
      <c r="BI179" s="155">
        <f t="shared" si="607"/>
        <v>0</v>
      </c>
      <c r="BJ179" s="155">
        <f t="shared" si="607"/>
        <v>0</v>
      </c>
      <c r="BK179" s="155">
        <f t="shared" si="607"/>
        <v>0</v>
      </c>
      <c r="BL179" s="155">
        <f t="shared" si="607"/>
        <v>0</v>
      </c>
      <c r="BM179" s="155">
        <f t="shared" si="607"/>
        <v>-4615.7715125000004</v>
      </c>
      <c r="BN179" s="155">
        <f t="shared" si="607"/>
        <v>0</v>
      </c>
      <c r="BO179" s="155">
        <f t="shared" si="607"/>
        <v>0</v>
      </c>
      <c r="BP179" s="155">
        <f t="shared" si="607"/>
        <v>0</v>
      </c>
      <c r="BQ179" s="155">
        <f t="shared" si="607"/>
        <v>0</v>
      </c>
      <c r="BR179" s="155">
        <f t="shared" si="607"/>
        <v>0</v>
      </c>
      <c r="BS179" s="155">
        <f t="shared" si="607"/>
        <v>-4615.7715125000004</v>
      </c>
      <c r="BT179" s="155">
        <f t="shared" si="607"/>
        <v>0</v>
      </c>
      <c r="BU179" s="155">
        <f t="shared" si="607"/>
        <v>0</v>
      </c>
      <c r="BV179" s="155">
        <f t="shared" si="607"/>
        <v>0</v>
      </c>
      <c r="BW179" s="155">
        <f t="shared" ref="BW179:CE179" si="608">BW130</f>
        <v>0</v>
      </c>
      <c r="BX179" s="155">
        <f t="shared" si="608"/>
        <v>0</v>
      </c>
      <c r="BY179" s="155">
        <f t="shared" si="608"/>
        <v>0</v>
      </c>
      <c r="BZ179" s="155">
        <f t="shared" si="608"/>
        <v>0</v>
      </c>
      <c r="CA179" s="155">
        <f t="shared" si="608"/>
        <v>0</v>
      </c>
      <c r="CB179" s="155">
        <f t="shared" si="608"/>
        <v>0</v>
      </c>
      <c r="CC179" s="155">
        <f t="shared" si="608"/>
        <v>0</v>
      </c>
      <c r="CD179" s="155">
        <f t="shared" si="608"/>
        <v>0</v>
      </c>
      <c r="CE179" s="155">
        <f t="shared" si="608"/>
        <v>0</v>
      </c>
    </row>
    <row r="180" spans="1:83">
      <c r="A180" s="41">
        <f>ROW()</f>
        <v>180</v>
      </c>
      <c r="C180" s="62" t="str">
        <f t="shared" si="599"/>
        <v>-</v>
      </c>
      <c r="D180" s="62"/>
      <c r="E180" s="62"/>
      <c r="F180" s="62"/>
      <c r="G180" s="62"/>
      <c r="H180" s="62"/>
      <c r="I180" s="62"/>
      <c r="J180" s="155">
        <f t="shared" si="581"/>
        <v>0</v>
      </c>
      <c r="K180" s="155">
        <f t="shared" ref="K180:AP180" si="609">K131</f>
        <v>0</v>
      </c>
      <c r="L180" s="155">
        <f t="shared" si="609"/>
        <v>0</v>
      </c>
      <c r="M180" s="155">
        <f t="shared" si="609"/>
        <v>0</v>
      </c>
      <c r="N180" s="155">
        <f t="shared" si="609"/>
        <v>0</v>
      </c>
      <c r="O180" s="155">
        <f t="shared" si="609"/>
        <v>0</v>
      </c>
      <c r="P180" s="155">
        <f t="shared" si="609"/>
        <v>0</v>
      </c>
      <c r="Q180" s="155">
        <f t="shared" si="609"/>
        <v>0</v>
      </c>
      <c r="R180" s="155">
        <f t="shared" si="609"/>
        <v>0</v>
      </c>
      <c r="S180" s="155">
        <f t="shared" si="609"/>
        <v>0</v>
      </c>
      <c r="T180" s="155">
        <f t="shared" si="609"/>
        <v>0</v>
      </c>
      <c r="U180" s="155">
        <f t="shared" si="609"/>
        <v>0</v>
      </c>
      <c r="V180" s="155">
        <f t="shared" si="609"/>
        <v>0</v>
      </c>
      <c r="W180" s="155">
        <f t="shared" si="609"/>
        <v>0</v>
      </c>
      <c r="X180" s="155">
        <f t="shared" si="609"/>
        <v>0</v>
      </c>
      <c r="Y180" s="155">
        <f t="shared" si="609"/>
        <v>0</v>
      </c>
      <c r="Z180" s="155">
        <f t="shared" si="609"/>
        <v>0</v>
      </c>
      <c r="AA180" s="155">
        <f t="shared" si="609"/>
        <v>0</v>
      </c>
      <c r="AB180" s="155">
        <f t="shared" si="609"/>
        <v>0</v>
      </c>
      <c r="AC180" s="155">
        <f t="shared" si="609"/>
        <v>0</v>
      </c>
      <c r="AD180" s="155">
        <f t="shared" si="609"/>
        <v>0</v>
      </c>
      <c r="AE180" s="155">
        <f t="shared" si="609"/>
        <v>0</v>
      </c>
      <c r="AF180" s="155">
        <f t="shared" si="609"/>
        <v>0</v>
      </c>
      <c r="AG180" s="155">
        <f t="shared" si="609"/>
        <v>0</v>
      </c>
      <c r="AH180" s="155">
        <f t="shared" si="609"/>
        <v>0</v>
      </c>
      <c r="AI180" s="155">
        <f t="shared" si="609"/>
        <v>0</v>
      </c>
      <c r="AJ180" s="155">
        <f t="shared" si="609"/>
        <v>0</v>
      </c>
      <c r="AK180" s="155">
        <f t="shared" si="609"/>
        <v>0</v>
      </c>
      <c r="AL180" s="155">
        <f t="shared" si="609"/>
        <v>0</v>
      </c>
      <c r="AM180" s="155">
        <f t="shared" si="609"/>
        <v>0</v>
      </c>
      <c r="AN180" s="155">
        <f t="shared" si="609"/>
        <v>0</v>
      </c>
      <c r="AO180" s="155">
        <f t="shared" si="609"/>
        <v>0</v>
      </c>
      <c r="AP180" s="155">
        <f t="shared" si="609"/>
        <v>0</v>
      </c>
      <c r="AQ180" s="155">
        <f t="shared" ref="AQ180:BV180" si="610">AQ131</f>
        <v>0</v>
      </c>
      <c r="AR180" s="155">
        <f t="shared" si="610"/>
        <v>0</v>
      </c>
      <c r="AS180" s="155">
        <f t="shared" si="610"/>
        <v>0</v>
      </c>
      <c r="AT180" s="155">
        <f t="shared" si="610"/>
        <v>0</v>
      </c>
      <c r="AU180" s="155">
        <f t="shared" si="610"/>
        <v>0</v>
      </c>
      <c r="AV180" s="155">
        <f t="shared" si="610"/>
        <v>0</v>
      </c>
      <c r="AW180" s="155">
        <f t="shared" si="610"/>
        <v>0</v>
      </c>
      <c r="AX180" s="155">
        <f t="shared" si="610"/>
        <v>0</v>
      </c>
      <c r="AY180" s="155">
        <f t="shared" si="610"/>
        <v>0</v>
      </c>
      <c r="AZ180" s="155">
        <f t="shared" si="610"/>
        <v>0</v>
      </c>
      <c r="BA180" s="155">
        <f t="shared" si="610"/>
        <v>0</v>
      </c>
      <c r="BB180" s="155">
        <f t="shared" si="610"/>
        <v>0</v>
      </c>
      <c r="BC180" s="155">
        <f t="shared" si="610"/>
        <v>0</v>
      </c>
      <c r="BD180" s="155">
        <f t="shared" si="610"/>
        <v>0</v>
      </c>
      <c r="BE180" s="155">
        <f t="shared" si="610"/>
        <v>0</v>
      </c>
      <c r="BF180" s="155">
        <f t="shared" si="610"/>
        <v>0</v>
      </c>
      <c r="BG180" s="155">
        <f t="shared" si="610"/>
        <v>0</v>
      </c>
      <c r="BH180" s="155">
        <f t="shared" si="610"/>
        <v>0</v>
      </c>
      <c r="BI180" s="155">
        <f t="shared" si="610"/>
        <v>0</v>
      </c>
      <c r="BJ180" s="155">
        <f t="shared" si="610"/>
        <v>0</v>
      </c>
      <c r="BK180" s="155">
        <f t="shared" si="610"/>
        <v>0</v>
      </c>
      <c r="BL180" s="155">
        <f t="shared" si="610"/>
        <v>0</v>
      </c>
      <c r="BM180" s="155">
        <f t="shared" si="610"/>
        <v>0</v>
      </c>
      <c r="BN180" s="155">
        <f t="shared" si="610"/>
        <v>0</v>
      </c>
      <c r="BO180" s="155">
        <f t="shared" si="610"/>
        <v>0</v>
      </c>
      <c r="BP180" s="155">
        <f t="shared" si="610"/>
        <v>0</v>
      </c>
      <c r="BQ180" s="155">
        <f t="shared" si="610"/>
        <v>0</v>
      </c>
      <c r="BR180" s="155">
        <f t="shared" si="610"/>
        <v>0</v>
      </c>
      <c r="BS180" s="155">
        <f t="shared" si="610"/>
        <v>0</v>
      </c>
      <c r="BT180" s="155">
        <f t="shared" si="610"/>
        <v>0</v>
      </c>
      <c r="BU180" s="155">
        <f t="shared" si="610"/>
        <v>0</v>
      </c>
      <c r="BV180" s="155">
        <f t="shared" si="610"/>
        <v>0</v>
      </c>
      <c r="BW180" s="155">
        <f t="shared" ref="BW180:CE180" si="611">BW131</f>
        <v>0</v>
      </c>
      <c r="BX180" s="155">
        <f t="shared" si="611"/>
        <v>0</v>
      </c>
      <c r="BY180" s="155">
        <f t="shared" si="611"/>
        <v>0</v>
      </c>
      <c r="BZ180" s="155">
        <f t="shared" si="611"/>
        <v>0</v>
      </c>
      <c r="CA180" s="155">
        <f t="shared" si="611"/>
        <v>0</v>
      </c>
      <c r="CB180" s="155">
        <f t="shared" si="611"/>
        <v>0</v>
      </c>
      <c r="CC180" s="155">
        <f t="shared" si="611"/>
        <v>0</v>
      </c>
      <c r="CD180" s="155">
        <f t="shared" si="611"/>
        <v>0</v>
      </c>
      <c r="CE180" s="155">
        <f t="shared" si="611"/>
        <v>0</v>
      </c>
    </row>
    <row r="181" spans="1:83">
      <c r="A181" s="41">
        <f>ROW()</f>
        <v>181</v>
      </c>
      <c r="C181" s="108" t="str">
        <f t="shared" si="599"/>
        <v>투자현금흐름</v>
      </c>
      <c r="D181" s="108"/>
      <c r="E181" s="108"/>
      <c r="F181" s="108"/>
      <c r="G181" s="108"/>
      <c r="H181" s="108"/>
      <c r="I181" s="108"/>
      <c r="J181" s="151">
        <f t="shared" si="581"/>
        <v>7769763.0158104748</v>
      </c>
      <c r="K181" s="151">
        <f t="shared" ref="K181:AP181" si="612">SUM(K182:K187)</f>
        <v>-92315430.25</v>
      </c>
      <c r="L181" s="151">
        <f t="shared" si="612"/>
        <v>0</v>
      </c>
      <c r="M181" s="151">
        <f t="shared" si="612"/>
        <v>0</v>
      </c>
      <c r="N181" s="151">
        <f t="shared" si="612"/>
        <v>0</v>
      </c>
      <c r="O181" s="151">
        <f t="shared" si="612"/>
        <v>0</v>
      </c>
      <c r="P181" s="151">
        <f t="shared" si="612"/>
        <v>0</v>
      </c>
      <c r="Q181" s="151">
        <f t="shared" si="612"/>
        <v>0</v>
      </c>
      <c r="R181" s="151">
        <f t="shared" si="612"/>
        <v>0</v>
      </c>
      <c r="S181" s="151">
        <f t="shared" si="612"/>
        <v>0</v>
      </c>
      <c r="T181" s="151">
        <f t="shared" si="612"/>
        <v>0</v>
      </c>
      <c r="U181" s="151">
        <f t="shared" si="612"/>
        <v>0</v>
      </c>
      <c r="V181" s="151">
        <f t="shared" si="612"/>
        <v>0</v>
      </c>
      <c r="W181" s="151">
        <f t="shared" si="612"/>
        <v>0</v>
      </c>
      <c r="X181" s="151">
        <f t="shared" si="612"/>
        <v>0</v>
      </c>
      <c r="Y181" s="151">
        <f t="shared" si="612"/>
        <v>0</v>
      </c>
      <c r="Z181" s="151">
        <f t="shared" si="612"/>
        <v>0</v>
      </c>
      <c r="AA181" s="151">
        <f t="shared" si="612"/>
        <v>0</v>
      </c>
      <c r="AB181" s="151">
        <f t="shared" si="612"/>
        <v>0</v>
      </c>
      <c r="AC181" s="151">
        <f t="shared" si="612"/>
        <v>0</v>
      </c>
      <c r="AD181" s="151">
        <f t="shared" si="612"/>
        <v>0</v>
      </c>
      <c r="AE181" s="151">
        <f t="shared" si="612"/>
        <v>0</v>
      </c>
      <c r="AF181" s="151">
        <f t="shared" si="612"/>
        <v>0</v>
      </c>
      <c r="AG181" s="151">
        <f t="shared" si="612"/>
        <v>0</v>
      </c>
      <c r="AH181" s="151">
        <f t="shared" si="612"/>
        <v>0</v>
      </c>
      <c r="AI181" s="151">
        <f t="shared" si="612"/>
        <v>0</v>
      </c>
      <c r="AJ181" s="151">
        <f t="shared" si="612"/>
        <v>0</v>
      </c>
      <c r="AK181" s="151">
        <f t="shared" si="612"/>
        <v>0</v>
      </c>
      <c r="AL181" s="151">
        <f t="shared" si="612"/>
        <v>0</v>
      </c>
      <c r="AM181" s="151">
        <f t="shared" si="612"/>
        <v>0</v>
      </c>
      <c r="AN181" s="151">
        <f t="shared" si="612"/>
        <v>0</v>
      </c>
      <c r="AO181" s="151">
        <f t="shared" si="612"/>
        <v>0</v>
      </c>
      <c r="AP181" s="151">
        <f t="shared" si="612"/>
        <v>0</v>
      </c>
      <c r="AQ181" s="151">
        <f t="shared" ref="AQ181:BV181" si="613">SUM(AQ182:AQ187)</f>
        <v>0</v>
      </c>
      <c r="AR181" s="151">
        <f t="shared" si="613"/>
        <v>0</v>
      </c>
      <c r="AS181" s="151">
        <f t="shared" si="613"/>
        <v>0</v>
      </c>
      <c r="AT181" s="151">
        <f t="shared" si="613"/>
        <v>0</v>
      </c>
      <c r="AU181" s="151">
        <f t="shared" si="613"/>
        <v>0</v>
      </c>
      <c r="AV181" s="151">
        <f t="shared" si="613"/>
        <v>0</v>
      </c>
      <c r="AW181" s="151">
        <f t="shared" si="613"/>
        <v>0</v>
      </c>
      <c r="AX181" s="151">
        <f t="shared" si="613"/>
        <v>0</v>
      </c>
      <c r="AY181" s="151">
        <f t="shared" si="613"/>
        <v>0</v>
      </c>
      <c r="AZ181" s="151">
        <f t="shared" si="613"/>
        <v>0</v>
      </c>
      <c r="BA181" s="151">
        <f t="shared" si="613"/>
        <v>0</v>
      </c>
      <c r="BB181" s="151">
        <f t="shared" si="613"/>
        <v>0</v>
      </c>
      <c r="BC181" s="151">
        <f t="shared" si="613"/>
        <v>0</v>
      </c>
      <c r="BD181" s="151">
        <f t="shared" si="613"/>
        <v>0</v>
      </c>
      <c r="BE181" s="151">
        <f t="shared" si="613"/>
        <v>0</v>
      </c>
      <c r="BF181" s="151">
        <f t="shared" si="613"/>
        <v>0</v>
      </c>
      <c r="BG181" s="151">
        <f t="shared" si="613"/>
        <v>0</v>
      </c>
      <c r="BH181" s="151">
        <f t="shared" si="613"/>
        <v>0</v>
      </c>
      <c r="BI181" s="151">
        <f t="shared" si="613"/>
        <v>0</v>
      </c>
      <c r="BJ181" s="151">
        <f t="shared" si="613"/>
        <v>0</v>
      </c>
      <c r="BK181" s="151">
        <f t="shared" si="613"/>
        <v>0</v>
      </c>
      <c r="BL181" s="151">
        <f t="shared" si="613"/>
        <v>0</v>
      </c>
      <c r="BM181" s="151">
        <f t="shared" si="613"/>
        <v>0</v>
      </c>
      <c r="BN181" s="151">
        <f t="shared" si="613"/>
        <v>0</v>
      </c>
      <c r="BO181" s="151">
        <f t="shared" si="613"/>
        <v>0</v>
      </c>
      <c r="BP181" s="151">
        <f t="shared" si="613"/>
        <v>0</v>
      </c>
      <c r="BQ181" s="151">
        <f t="shared" si="613"/>
        <v>0</v>
      </c>
      <c r="BR181" s="151">
        <f t="shared" si="613"/>
        <v>0</v>
      </c>
      <c r="BS181" s="151">
        <f t="shared" si="613"/>
        <v>100085193.26581047</v>
      </c>
      <c r="BT181" s="151">
        <f t="shared" si="613"/>
        <v>0</v>
      </c>
      <c r="BU181" s="151">
        <f t="shared" si="613"/>
        <v>0</v>
      </c>
      <c r="BV181" s="151">
        <f t="shared" si="613"/>
        <v>0</v>
      </c>
      <c r="BW181" s="151">
        <f t="shared" ref="BW181:CE181" si="614">SUM(BW182:BW187)</f>
        <v>0</v>
      </c>
      <c r="BX181" s="151">
        <f t="shared" si="614"/>
        <v>0</v>
      </c>
      <c r="BY181" s="151">
        <f t="shared" si="614"/>
        <v>0</v>
      </c>
      <c r="BZ181" s="151">
        <f t="shared" si="614"/>
        <v>0</v>
      </c>
      <c r="CA181" s="151">
        <f t="shared" si="614"/>
        <v>0</v>
      </c>
      <c r="CB181" s="151">
        <f t="shared" si="614"/>
        <v>0</v>
      </c>
      <c r="CC181" s="151">
        <f t="shared" si="614"/>
        <v>0</v>
      </c>
      <c r="CD181" s="151">
        <f t="shared" si="614"/>
        <v>0</v>
      </c>
      <c r="CE181" s="151">
        <f t="shared" si="614"/>
        <v>0</v>
      </c>
    </row>
    <row r="182" spans="1:83">
      <c r="A182" s="41">
        <f>ROW()</f>
        <v>182</v>
      </c>
      <c r="C182" s="62" t="str">
        <f t="shared" si="599"/>
        <v>HoldCo 지분취득</v>
      </c>
      <c r="J182" s="152">
        <f t="shared" si="581"/>
        <v>-76470675</v>
      </c>
      <c r="K182" s="155">
        <f t="shared" ref="K182:AP182" si="615">K133</f>
        <v>-76470675</v>
      </c>
      <c r="L182" s="155">
        <f t="shared" si="615"/>
        <v>0</v>
      </c>
      <c r="M182" s="155">
        <f t="shared" si="615"/>
        <v>0</v>
      </c>
      <c r="N182" s="155">
        <f t="shared" si="615"/>
        <v>0</v>
      </c>
      <c r="O182" s="155">
        <f t="shared" si="615"/>
        <v>0</v>
      </c>
      <c r="P182" s="155">
        <f t="shared" si="615"/>
        <v>0</v>
      </c>
      <c r="Q182" s="155">
        <f t="shared" si="615"/>
        <v>0</v>
      </c>
      <c r="R182" s="155">
        <f t="shared" si="615"/>
        <v>0</v>
      </c>
      <c r="S182" s="155">
        <f t="shared" si="615"/>
        <v>0</v>
      </c>
      <c r="T182" s="155">
        <f t="shared" si="615"/>
        <v>0</v>
      </c>
      <c r="U182" s="155">
        <f t="shared" si="615"/>
        <v>0</v>
      </c>
      <c r="V182" s="155">
        <f t="shared" si="615"/>
        <v>0</v>
      </c>
      <c r="W182" s="155">
        <f t="shared" si="615"/>
        <v>0</v>
      </c>
      <c r="X182" s="155">
        <f t="shared" si="615"/>
        <v>0</v>
      </c>
      <c r="Y182" s="155">
        <f t="shared" si="615"/>
        <v>0</v>
      </c>
      <c r="Z182" s="155">
        <f t="shared" si="615"/>
        <v>0</v>
      </c>
      <c r="AA182" s="155">
        <f t="shared" si="615"/>
        <v>0</v>
      </c>
      <c r="AB182" s="155">
        <f t="shared" si="615"/>
        <v>0</v>
      </c>
      <c r="AC182" s="155">
        <f t="shared" si="615"/>
        <v>0</v>
      </c>
      <c r="AD182" s="155">
        <f t="shared" si="615"/>
        <v>0</v>
      </c>
      <c r="AE182" s="155">
        <f t="shared" si="615"/>
        <v>0</v>
      </c>
      <c r="AF182" s="155">
        <f t="shared" si="615"/>
        <v>0</v>
      </c>
      <c r="AG182" s="155">
        <f t="shared" si="615"/>
        <v>0</v>
      </c>
      <c r="AH182" s="155">
        <f t="shared" si="615"/>
        <v>0</v>
      </c>
      <c r="AI182" s="155">
        <f t="shared" si="615"/>
        <v>0</v>
      </c>
      <c r="AJ182" s="155">
        <f t="shared" si="615"/>
        <v>0</v>
      </c>
      <c r="AK182" s="155">
        <f t="shared" si="615"/>
        <v>0</v>
      </c>
      <c r="AL182" s="155">
        <f t="shared" si="615"/>
        <v>0</v>
      </c>
      <c r="AM182" s="155">
        <f t="shared" si="615"/>
        <v>0</v>
      </c>
      <c r="AN182" s="155">
        <f t="shared" si="615"/>
        <v>0</v>
      </c>
      <c r="AO182" s="155">
        <f t="shared" si="615"/>
        <v>0</v>
      </c>
      <c r="AP182" s="155">
        <f t="shared" si="615"/>
        <v>0</v>
      </c>
      <c r="AQ182" s="155">
        <f t="shared" ref="AQ182:BV182" si="616">AQ133</f>
        <v>0</v>
      </c>
      <c r="AR182" s="155">
        <f t="shared" si="616"/>
        <v>0</v>
      </c>
      <c r="AS182" s="155">
        <f t="shared" si="616"/>
        <v>0</v>
      </c>
      <c r="AT182" s="155">
        <f t="shared" si="616"/>
        <v>0</v>
      </c>
      <c r="AU182" s="155">
        <f t="shared" si="616"/>
        <v>0</v>
      </c>
      <c r="AV182" s="155">
        <f t="shared" si="616"/>
        <v>0</v>
      </c>
      <c r="AW182" s="155">
        <f t="shared" si="616"/>
        <v>0</v>
      </c>
      <c r="AX182" s="155">
        <f t="shared" si="616"/>
        <v>0</v>
      </c>
      <c r="AY182" s="155">
        <f t="shared" si="616"/>
        <v>0</v>
      </c>
      <c r="AZ182" s="155">
        <f t="shared" si="616"/>
        <v>0</v>
      </c>
      <c r="BA182" s="155">
        <f t="shared" si="616"/>
        <v>0</v>
      </c>
      <c r="BB182" s="155">
        <f t="shared" si="616"/>
        <v>0</v>
      </c>
      <c r="BC182" s="155">
        <f t="shared" si="616"/>
        <v>0</v>
      </c>
      <c r="BD182" s="155">
        <f t="shared" si="616"/>
        <v>0</v>
      </c>
      <c r="BE182" s="155">
        <f t="shared" si="616"/>
        <v>0</v>
      </c>
      <c r="BF182" s="155">
        <f t="shared" si="616"/>
        <v>0</v>
      </c>
      <c r="BG182" s="155">
        <f t="shared" si="616"/>
        <v>0</v>
      </c>
      <c r="BH182" s="155">
        <f t="shared" si="616"/>
        <v>0</v>
      </c>
      <c r="BI182" s="155">
        <f t="shared" si="616"/>
        <v>0</v>
      </c>
      <c r="BJ182" s="155">
        <f t="shared" si="616"/>
        <v>0</v>
      </c>
      <c r="BK182" s="155">
        <f t="shared" si="616"/>
        <v>0</v>
      </c>
      <c r="BL182" s="155">
        <f t="shared" si="616"/>
        <v>0</v>
      </c>
      <c r="BM182" s="155">
        <f t="shared" si="616"/>
        <v>0</v>
      </c>
      <c r="BN182" s="155">
        <f t="shared" si="616"/>
        <v>0</v>
      </c>
      <c r="BO182" s="155">
        <f t="shared" si="616"/>
        <v>0</v>
      </c>
      <c r="BP182" s="155">
        <f t="shared" si="616"/>
        <v>0</v>
      </c>
      <c r="BQ182" s="155">
        <f t="shared" si="616"/>
        <v>0</v>
      </c>
      <c r="BR182" s="155">
        <f t="shared" si="616"/>
        <v>0</v>
      </c>
      <c r="BS182" s="155">
        <f t="shared" si="616"/>
        <v>0</v>
      </c>
      <c r="BT182" s="155">
        <f t="shared" si="616"/>
        <v>0</v>
      </c>
      <c r="BU182" s="155">
        <f t="shared" si="616"/>
        <v>0</v>
      </c>
      <c r="BV182" s="155">
        <f t="shared" si="616"/>
        <v>0</v>
      </c>
      <c r="BW182" s="155">
        <f t="shared" ref="BW182:CE182" si="617">BW133</f>
        <v>0</v>
      </c>
      <c r="BX182" s="155">
        <f t="shared" si="617"/>
        <v>0</v>
      </c>
      <c r="BY182" s="155">
        <f t="shared" si="617"/>
        <v>0</v>
      </c>
      <c r="BZ182" s="155">
        <f t="shared" si="617"/>
        <v>0</v>
      </c>
      <c r="CA182" s="155">
        <f t="shared" si="617"/>
        <v>0</v>
      </c>
      <c r="CB182" s="155">
        <f t="shared" si="617"/>
        <v>0</v>
      </c>
      <c r="CC182" s="155">
        <f t="shared" si="617"/>
        <v>0</v>
      </c>
      <c r="CD182" s="155">
        <f t="shared" si="617"/>
        <v>0</v>
      </c>
      <c r="CE182" s="155">
        <f t="shared" si="617"/>
        <v>0</v>
      </c>
    </row>
    <row r="183" spans="1:83">
      <c r="A183" s="41">
        <f>ROW()</f>
        <v>183</v>
      </c>
      <c r="C183" s="62" t="str">
        <f t="shared" si="599"/>
        <v>PropCo 주주차입금 대여</v>
      </c>
      <c r="J183" s="152">
        <f t="shared" si="581"/>
        <v>-13524825</v>
      </c>
      <c r="K183" s="155">
        <f t="shared" ref="K183:AP183" si="618">K134</f>
        <v>-13524825</v>
      </c>
      <c r="L183" s="155">
        <f t="shared" si="618"/>
        <v>0</v>
      </c>
      <c r="M183" s="155">
        <f t="shared" si="618"/>
        <v>0</v>
      </c>
      <c r="N183" s="155">
        <f t="shared" si="618"/>
        <v>0</v>
      </c>
      <c r="O183" s="155">
        <f t="shared" si="618"/>
        <v>0</v>
      </c>
      <c r="P183" s="155">
        <f t="shared" si="618"/>
        <v>0</v>
      </c>
      <c r="Q183" s="155">
        <f t="shared" si="618"/>
        <v>0</v>
      </c>
      <c r="R183" s="155">
        <f t="shared" si="618"/>
        <v>0</v>
      </c>
      <c r="S183" s="155">
        <f t="shared" si="618"/>
        <v>0</v>
      </c>
      <c r="T183" s="155">
        <f t="shared" si="618"/>
        <v>0</v>
      </c>
      <c r="U183" s="155">
        <f t="shared" si="618"/>
        <v>0</v>
      </c>
      <c r="V183" s="155">
        <f t="shared" si="618"/>
        <v>0</v>
      </c>
      <c r="W183" s="155">
        <f t="shared" si="618"/>
        <v>0</v>
      </c>
      <c r="X183" s="155">
        <f t="shared" si="618"/>
        <v>0</v>
      </c>
      <c r="Y183" s="155">
        <f t="shared" si="618"/>
        <v>0</v>
      </c>
      <c r="Z183" s="155">
        <f t="shared" si="618"/>
        <v>0</v>
      </c>
      <c r="AA183" s="155">
        <f t="shared" si="618"/>
        <v>0</v>
      </c>
      <c r="AB183" s="155">
        <f t="shared" si="618"/>
        <v>0</v>
      </c>
      <c r="AC183" s="155">
        <f t="shared" si="618"/>
        <v>0</v>
      </c>
      <c r="AD183" s="155">
        <f t="shared" si="618"/>
        <v>0</v>
      </c>
      <c r="AE183" s="155">
        <f t="shared" si="618"/>
        <v>0</v>
      </c>
      <c r="AF183" s="155">
        <f t="shared" si="618"/>
        <v>0</v>
      </c>
      <c r="AG183" s="155">
        <f t="shared" si="618"/>
        <v>0</v>
      </c>
      <c r="AH183" s="155">
        <f t="shared" si="618"/>
        <v>0</v>
      </c>
      <c r="AI183" s="155">
        <f t="shared" si="618"/>
        <v>0</v>
      </c>
      <c r="AJ183" s="155">
        <f t="shared" si="618"/>
        <v>0</v>
      </c>
      <c r="AK183" s="155">
        <f t="shared" si="618"/>
        <v>0</v>
      </c>
      <c r="AL183" s="155">
        <f t="shared" si="618"/>
        <v>0</v>
      </c>
      <c r="AM183" s="155">
        <f t="shared" si="618"/>
        <v>0</v>
      </c>
      <c r="AN183" s="155">
        <f t="shared" si="618"/>
        <v>0</v>
      </c>
      <c r="AO183" s="155">
        <f t="shared" si="618"/>
        <v>0</v>
      </c>
      <c r="AP183" s="155">
        <f t="shared" si="618"/>
        <v>0</v>
      </c>
      <c r="AQ183" s="155">
        <f t="shared" ref="AQ183:BV183" si="619">AQ134</f>
        <v>0</v>
      </c>
      <c r="AR183" s="155">
        <f t="shared" si="619"/>
        <v>0</v>
      </c>
      <c r="AS183" s="155">
        <f t="shared" si="619"/>
        <v>0</v>
      </c>
      <c r="AT183" s="155">
        <f t="shared" si="619"/>
        <v>0</v>
      </c>
      <c r="AU183" s="155">
        <f t="shared" si="619"/>
        <v>0</v>
      </c>
      <c r="AV183" s="155">
        <f t="shared" si="619"/>
        <v>0</v>
      </c>
      <c r="AW183" s="155">
        <f t="shared" si="619"/>
        <v>0</v>
      </c>
      <c r="AX183" s="155">
        <f t="shared" si="619"/>
        <v>0</v>
      </c>
      <c r="AY183" s="155">
        <f t="shared" si="619"/>
        <v>0</v>
      </c>
      <c r="AZ183" s="155">
        <f t="shared" si="619"/>
        <v>0</v>
      </c>
      <c r="BA183" s="155">
        <f t="shared" si="619"/>
        <v>0</v>
      </c>
      <c r="BB183" s="155">
        <f t="shared" si="619"/>
        <v>0</v>
      </c>
      <c r="BC183" s="155">
        <f t="shared" si="619"/>
        <v>0</v>
      </c>
      <c r="BD183" s="155">
        <f t="shared" si="619"/>
        <v>0</v>
      </c>
      <c r="BE183" s="155">
        <f t="shared" si="619"/>
        <v>0</v>
      </c>
      <c r="BF183" s="155">
        <f t="shared" si="619"/>
        <v>0</v>
      </c>
      <c r="BG183" s="155">
        <f t="shared" si="619"/>
        <v>0</v>
      </c>
      <c r="BH183" s="155">
        <f t="shared" si="619"/>
        <v>0</v>
      </c>
      <c r="BI183" s="155">
        <f t="shared" si="619"/>
        <v>0</v>
      </c>
      <c r="BJ183" s="155">
        <f t="shared" si="619"/>
        <v>0</v>
      </c>
      <c r="BK183" s="155">
        <f t="shared" si="619"/>
        <v>0</v>
      </c>
      <c r="BL183" s="155">
        <f t="shared" si="619"/>
        <v>0</v>
      </c>
      <c r="BM183" s="155">
        <f t="shared" si="619"/>
        <v>0</v>
      </c>
      <c r="BN183" s="155">
        <f t="shared" si="619"/>
        <v>0</v>
      </c>
      <c r="BO183" s="155">
        <f t="shared" si="619"/>
        <v>0</v>
      </c>
      <c r="BP183" s="155">
        <f t="shared" si="619"/>
        <v>0</v>
      </c>
      <c r="BQ183" s="155">
        <f t="shared" si="619"/>
        <v>0</v>
      </c>
      <c r="BR183" s="155">
        <f t="shared" si="619"/>
        <v>0</v>
      </c>
      <c r="BS183" s="155">
        <f t="shared" si="619"/>
        <v>0</v>
      </c>
      <c r="BT183" s="155">
        <f t="shared" si="619"/>
        <v>0</v>
      </c>
      <c r="BU183" s="155">
        <f t="shared" si="619"/>
        <v>0</v>
      </c>
      <c r="BV183" s="155">
        <f t="shared" si="619"/>
        <v>0</v>
      </c>
      <c r="BW183" s="155">
        <f t="shared" ref="BW183:CE183" si="620">BW134</f>
        <v>0</v>
      </c>
      <c r="BX183" s="155">
        <f t="shared" si="620"/>
        <v>0</v>
      </c>
      <c r="BY183" s="155">
        <f t="shared" si="620"/>
        <v>0</v>
      </c>
      <c r="BZ183" s="155">
        <f t="shared" si="620"/>
        <v>0</v>
      </c>
      <c r="CA183" s="155">
        <f t="shared" si="620"/>
        <v>0</v>
      </c>
      <c r="CB183" s="155">
        <f t="shared" si="620"/>
        <v>0</v>
      </c>
      <c r="CC183" s="155">
        <f t="shared" si="620"/>
        <v>0</v>
      </c>
      <c r="CD183" s="155">
        <f t="shared" si="620"/>
        <v>0</v>
      </c>
      <c r="CE183" s="155">
        <f t="shared" si="620"/>
        <v>0</v>
      </c>
    </row>
    <row r="184" spans="1:83">
      <c r="A184" s="41">
        <f>ROW()</f>
        <v>184</v>
      </c>
      <c r="C184" s="62" t="str">
        <f t="shared" si="599"/>
        <v>취득부대비용 (K-REF)</v>
      </c>
      <c r="J184" s="152">
        <f t="shared" si="581"/>
        <v>-2319930.25</v>
      </c>
      <c r="K184" s="155">
        <f t="shared" ref="K184:AP184" si="621">K135</f>
        <v>-2319930.25</v>
      </c>
      <c r="L184" s="155">
        <f t="shared" si="621"/>
        <v>0</v>
      </c>
      <c r="M184" s="155">
        <f t="shared" si="621"/>
        <v>0</v>
      </c>
      <c r="N184" s="155">
        <f t="shared" si="621"/>
        <v>0</v>
      </c>
      <c r="O184" s="155">
        <f t="shared" si="621"/>
        <v>0</v>
      </c>
      <c r="P184" s="155">
        <f t="shared" si="621"/>
        <v>0</v>
      </c>
      <c r="Q184" s="155">
        <f t="shared" si="621"/>
        <v>0</v>
      </c>
      <c r="R184" s="155">
        <f t="shared" si="621"/>
        <v>0</v>
      </c>
      <c r="S184" s="155">
        <f t="shared" si="621"/>
        <v>0</v>
      </c>
      <c r="T184" s="155">
        <f t="shared" si="621"/>
        <v>0</v>
      </c>
      <c r="U184" s="155">
        <f t="shared" si="621"/>
        <v>0</v>
      </c>
      <c r="V184" s="155">
        <f t="shared" si="621"/>
        <v>0</v>
      </c>
      <c r="W184" s="155">
        <f t="shared" si="621"/>
        <v>0</v>
      </c>
      <c r="X184" s="155">
        <f t="shared" si="621"/>
        <v>0</v>
      </c>
      <c r="Y184" s="155">
        <f t="shared" si="621"/>
        <v>0</v>
      </c>
      <c r="Z184" s="155">
        <f t="shared" si="621"/>
        <v>0</v>
      </c>
      <c r="AA184" s="155">
        <f t="shared" si="621"/>
        <v>0</v>
      </c>
      <c r="AB184" s="155">
        <f t="shared" si="621"/>
        <v>0</v>
      </c>
      <c r="AC184" s="155">
        <f t="shared" si="621"/>
        <v>0</v>
      </c>
      <c r="AD184" s="155">
        <f t="shared" si="621"/>
        <v>0</v>
      </c>
      <c r="AE184" s="155">
        <f t="shared" si="621"/>
        <v>0</v>
      </c>
      <c r="AF184" s="155">
        <f t="shared" si="621"/>
        <v>0</v>
      </c>
      <c r="AG184" s="155">
        <f t="shared" si="621"/>
        <v>0</v>
      </c>
      <c r="AH184" s="155">
        <f t="shared" si="621"/>
        <v>0</v>
      </c>
      <c r="AI184" s="155">
        <f t="shared" si="621"/>
        <v>0</v>
      </c>
      <c r="AJ184" s="155">
        <f t="shared" si="621"/>
        <v>0</v>
      </c>
      <c r="AK184" s="155">
        <f t="shared" si="621"/>
        <v>0</v>
      </c>
      <c r="AL184" s="155">
        <f t="shared" si="621"/>
        <v>0</v>
      </c>
      <c r="AM184" s="155">
        <f t="shared" si="621"/>
        <v>0</v>
      </c>
      <c r="AN184" s="155">
        <f t="shared" si="621"/>
        <v>0</v>
      </c>
      <c r="AO184" s="155">
        <f t="shared" si="621"/>
        <v>0</v>
      </c>
      <c r="AP184" s="155">
        <f t="shared" si="621"/>
        <v>0</v>
      </c>
      <c r="AQ184" s="155">
        <f t="shared" ref="AQ184:BV184" si="622">AQ135</f>
        <v>0</v>
      </c>
      <c r="AR184" s="155">
        <f t="shared" si="622"/>
        <v>0</v>
      </c>
      <c r="AS184" s="155">
        <f t="shared" si="622"/>
        <v>0</v>
      </c>
      <c r="AT184" s="155">
        <f t="shared" si="622"/>
        <v>0</v>
      </c>
      <c r="AU184" s="155">
        <f t="shared" si="622"/>
        <v>0</v>
      </c>
      <c r="AV184" s="155">
        <f t="shared" si="622"/>
        <v>0</v>
      </c>
      <c r="AW184" s="155">
        <f t="shared" si="622"/>
        <v>0</v>
      </c>
      <c r="AX184" s="155">
        <f t="shared" si="622"/>
        <v>0</v>
      </c>
      <c r="AY184" s="155">
        <f t="shared" si="622"/>
        <v>0</v>
      </c>
      <c r="AZ184" s="155">
        <f t="shared" si="622"/>
        <v>0</v>
      </c>
      <c r="BA184" s="155">
        <f t="shared" si="622"/>
        <v>0</v>
      </c>
      <c r="BB184" s="155">
        <f t="shared" si="622"/>
        <v>0</v>
      </c>
      <c r="BC184" s="155">
        <f t="shared" si="622"/>
        <v>0</v>
      </c>
      <c r="BD184" s="155">
        <f t="shared" si="622"/>
        <v>0</v>
      </c>
      <c r="BE184" s="155">
        <f t="shared" si="622"/>
        <v>0</v>
      </c>
      <c r="BF184" s="155">
        <f t="shared" si="622"/>
        <v>0</v>
      </c>
      <c r="BG184" s="155">
        <f t="shared" si="622"/>
        <v>0</v>
      </c>
      <c r="BH184" s="155">
        <f t="shared" si="622"/>
        <v>0</v>
      </c>
      <c r="BI184" s="155">
        <f t="shared" si="622"/>
        <v>0</v>
      </c>
      <c r="BJ184" s="155">
        <f t="shared" si="622"/>
        <v>0</v>
      </c>
      <c r="BK184" s="155">
        <f t="shared" si="622"/>
        <v>0</v>
      </c>
      <c r="BL184" s="155">
        <f t="shared" si="622"/>
        <v>0</v>
      </c>
      <c r="BM184" s="155">
        <f t="shared" si="622"/>
        <v>0</v>
      </c>
      <c r="BN184" s="155">
        <f t="shared" si="622"/>
        <v>0</v>
      </c>
      <c r="BO184" s="155">
        <f t="shared" si="622"/>
        <v>0</v>
      </c>
      <c r="BP184" s="155">
        <f t="shared" si="622"/>
        <v>0</v>
      </c>
      <c r="BQ184" s="155">
        <f t="shared" si="622"/>
        <v>0</v>
      </c>
      <c r="BR184" s="155">
        <f t="shared" si="622"/>
        <v>0</v>
      </c>
      <c r="BS184" s="155">
        <f t="shared" si="622"/>
        <v>0</v>
      </c>
      <c r="BT184" s="155">
        <f t="shared" si="622"/>
        <v>0</v>
      </c>
      <c r="BU184" s="155">
        <f t="shared" si="622"/>
        <v>0</v>
      </c>
      <c r="BV184" s="155">
        <f t="shared" si="622"/>
        <v>0</v>
      </c>
      <c r="BW184" s="155">
        <f t="shared" ref="BW184:CE184" si="623">BW135</f>
        <v>0</v>
      </c>
      <c r="BX184" s="155">
        <f t="shared" si="623"/>
        <v>0</v>
      </c>
      <c r="BY184" s="155">
        <f t="shared" si="623"/>
        <v>0</v>
      </c>
      <c r="BZ184" s="155">
        <f t="shared" si="623"/>
        <v>0</v>
      </c>
      <c r="CA184" s="155">
        <f t="shared" si="623"/>
        <v>0</v>
      </c>
      <c r="CB184" s="155">
        <f t="shared" si="623"/>
        <v>0</v>
      </c>
      <c r="CC184" s="155">
        <f t="shared" si="623"/>
        <v>0</v>
      </c>
      <c r="CD184" s="155">
        <f t="shared" si="623"/>
        <v>0</v>
      </c>
      <c r="CE184" s="155">
        <f t="shared" si="623"/>
        <v>0</v>
      </c>
    </row>
    <row r="185" spans="1:83">
      <c r="A185" s="41">
        <f>ROW()</f>
        <v>185</v>
      </c>
      <c r="C185" s="62" t="str">
        <f t="shared" si="599"/>
        <v>HoldCo 지분매각</v>
      </c>
      <c r="J185" s="152">
        <f t="shared" si="581"/>
        <v>90229290.891883135</v>
      </c>
      <c r="K185" s="155">
        <f t="shared" ref="K185:AP185" si="624">K136</f>
        <v>0</v>
      </c>
      <c r="L185" s="155">
        <f t="shared" si="624"/>
        <v>0</v>
      </c>
      <c r="M185" s="155">
        <f t="shared" si="624"/>
        <v>0</v>
      </c>
      <c r="N185" s="155">
        <f t="shared" si="624"/>
        <v>0</v>
      </c>
      <c r="O185" s="155">
        <f t="shared" si="624"/>
        <v>0</v>
      </c>
      <c r="P185" s="155">
        <f t="shared" si="624"/>
        <v>0</v>
      </c>
      <c r="Q185" s="155">
        <f t="shared" si="624"/>
        <v>0</v>
      </c>
      <c r="R185" s="155">
        <f t="shared" si="624"/>
        <v>0</v>
      </c>
      <c r="S185" s="155">
        <f t="shared" si="624"/>
        <v>0</v>
      </c>
      <c r="T185" s="155">
        <f t="shared" si="624"/>
        <v>0</v>
      </c>
      <c r="U185" s="155">
        <f t="shared" si="624"/>
        <v>0</v>
      </c>
      <c r="V185" s="155">
        <f t="shared" si="624"/>
        <v>0</v>
      </c>
      <c r="W185" s="155">
        <f t="shared" si="624"/>
        <v>0</v>
      </c>
      <c r="X185" s="155">
        <f t="shared" si="624"/>
        <v>0</v>
      </c>
      <c r="Y185" s="155">
        <f t="shared" si="624"/>
        <v>0</v>
      </c>
      <c r="Z185" s="155">
        <f t="shared" si="624"/>
        <v>0</v>
      </c>
      <c r="AA185" s="155">
        <f t="shared" si="624"/>
        <v>0</v>
      </c>
      <c r="AB185" s="155">
        <f t="shared" si="624"/>
        <v>0</v>
      </c>
      <c r="AC185" s="155">
        <f t="shared" si="624"/>
        <v>0</v>
      </c>
      <c r="AD185" s="155">
        <f t="shared" si="624"/>
        <v>0</v>
      </c>
      <c r="AE185" s="155">
        <f t="shared" si="624"/>
        <v>0</v>
      </c>
      <c r="AF185" s="155">
        <f t="shared" si="624"/>
        <v>0</v>
      </c>
      <c r="AG185" s="155">
        <f t="shared" si="624"/>
        <v>0</v>
      </c>
      <c r="AH185" s="155">
        <f t="shared" si="624"/>
        <v>0</v>
      </c>
      <c r="AI185" s="155">
        <f t="shared" si="624"/>
        <v>0</v>
      </c>
      <c r="AJ185" s="155">
        <f t="shared" si="624"/>
        <v>0</v>
      </c>
      <c r="AK185" s="155">
        <f t="shared" si="624"/>
        <v>0</v>
      </c>
      <c r="AL185" s="155">
        <f t="shared" si="624"/>
        <v>0</v>
      </c>
      <c r="AM185" s="155">
        <f t="shared" si="624"/>
        <v>0</v>
      </c>
      <c r="AN185" s="155">
        <f t="shared" si="624"/>
        <v>0</v>
      </c>
      <c r="AO185" s="155">
        <f t="shared" si="624"/>
        <v>0</v>
      </c>
      <c r="AP185" s="155">
        <f t="shared" si="624"/>
        <v>0</v>
      </c>
      <c r="AQ185" s="155">
        <f t="shared" ref="AQ185:BV185" si="625">AQ136</f>
        <v>0</v>
      </c>
      <c r="AR185" s="155">
        <f t="shared" si="625"/>
        <v>0</v>
      </c>
      <c r="AS185" s="155">
        <f t="shared" si="625"/>
        <v>0</v>
      </c>
      <c r="AT185" s="155">
        <f t="shared" si="625"/>
        <v>0</v>
      </c>
      <c r="AU185" s="155">
        <f t="shared" si="625"/>
        <v>0</v>
      </c>
      <c r="AV185" s="155">
        <f t="shared" si="625"/>
        <v>0</v>
      </c>
      <c r="AW185" s="155">
        <f t="shared" si="625"/>
        <v>0</v>
      </c>
      <c r="AX185" s="155">
        <f t="shared" si="625"/>
        <v>0</v>
      </c>
      <c r="AY185" s="155">
        <f t="shared" si="625"/>
        <v>0</v>
      </c>
      <c r="AZ185" s="155">
        <f t="shared" si="625"/>
        <v>0</v>
      </c>
      <c r="BA185" s="155">
        <f t="shared" si="625"/>
        <v>0</v>
      </c>
      <c r="BB185" s="155">
        <f t="shared" si="625"/>
        <v>0</v>
      </c>
      <c r="BC185" s="155">
        <f t="shared" si="625"/>
        <v>0</v>
      </c>
      <c r="BD185" s="155">
        <f t="shared" si="625"/>
        <v>0</v>
      </c>
      <c r="BE185" s="155">
        <f t="shared" si="625"/>
        <v>0</v>
      </c>
      <c r="BF185" s="155">
        <f t="shared" si="625"/>
        <v>0</v>
      </c>
      <c r="BG185" s="155">
        <f t="shared" si="625"/>
        <v>0</v>
      </c>
      <c r="BH185" s="155">
        <f t="shared" si="625"/>
        <v>0</v>
      </c>
      <c r="BI185" s="155">
        <f t="shared" si="625"/>
        <v>0</v>
      </c>
      <c r="BJ185" s="155">
        <f t="shared" si="625"/>
        <v>0</v>
      </c>
      <c r="BK185" s="155">
        <f t="shared" si="625"/>
        <v>0</v>
      </c>
      <c r="BL185" s="155">
        <f t="shared" si="625"/>
        <v>0</v>
      </c>
      <c r="BM185" s="155">
        <f t="shared" si="625"/>
        <v>0</v>
      </c>
      <c r="BN185" s="155">
        <f t="shared" si="625"/>
        <v>0</v>
      </c>
      <c r="BO185" s="155">
        <f t="shared" si="625"/>
        <v>0</v>
      </c>
      <c r="BP185" s="155">
        <f t="shared" si="625"/>
        <v>0</v>
      </c>
      <c r="BQ185" s="155">
        <f t="shared" si="625"/>
        <v>0</v>
      </c>
      <c r="BR185" s="155">
        <f t="shared" si="625"/>
        <v>0</v>
      </c>
      <c r="BS185" s="155">
        <f t="shared" si="625"/>
        <v>90229290.891883135</v>
      </c>
      <c r="BT185" s="155">
        <f t="shared" si="625"/>
        <v>0</v>
      </c>
      <c r="BU185" s="155">
        <f t="shared" si="625"/>
        <v>0</v>
      </c>
      <c r="BV185" s="155">
        <f t="shared" si="625"/>
        <v>0</v>
      </c>
      <c r="BW185" s="155">
        <f t="shared" ref="BW185:CE185" si="626">BW136</f>
        <v>0</v>
      </c>
      <c r="BX185" s="155">
        <f t="shared" si="626"/>
        <v>0</v>
      </c>
      <c r="BY185" s="155">
        <f t="shared" si="626"/>
        <v>0</v>
      </c>
      <c r="BZ185" s="155">
        <f t="shared" si="626"/>
        <v>0</v>
      </c>
      <c r="CA185" s="155">
        <f t="shared" si="626"/>
        <v>0</v>
      </c>
      <c r="CB185" s="155">
        <f t="shared" si="626"/>
        <v>0</v>
      </c>
      <c r="CC185" s="155">
        <f t="shared" si="626"/>
        <v>0</v>
      </c>
      <c r="CD185" s="155">
        <f t="shared" si="626"/>
        <v>0</v>
      </c>
      <c r="CE185" s="155">
        <f t="shared" si="626"/>
        <v>0</v>
      </c>
    </row>
    <row r="186" spans="1:83">
      <c r="A186" s="41">
        <f>ROW()</f>
        <v>186</v>
      </c>
      <c r="C186" s="62" t="str">
        <f t="shared" si="599"/>
        <v>PropCo 주주차입금 회수</v>
      </c>
      <c r="J186" s="152">
        <f t="shared" si="581"/>
        <v>13524825</v>
      </c>
      <c r="K186" s="155">
        <f t="shared" ref="K186:AP186" si="627">K137</f>
        <v>0</v>
      </c>
      <c r="L186" s="155">
        <f t="shared" si="627"/>
        <v>0</v>
      </c>
      <c r="M186" s="155">
        <f t="shared" si="627"/>
        <v>0</v>
      </c>
      <c r="N186" s="155">
        <f t="shared" si="627"/>
        <v>0</v>
      </c>
      <c r="O186" s="155">
        <f t="shared" si="627"/>
        <v>0</v>
      </c>
      <c r="P186" s="155">
        <f t="shared" si="627"/>
        <v>0</v>
      </c>
      <c r="Q186" s="155">
        <f t="shared" si="627"/>
        <v>0</v>
      </c>
      <c r="R186" s="155">
        <f t="shared" si="627"/>
        <v>0</v>
      </c>
      <c r="S186" s="155">
        <f t="shared" si="627"/>
        <v>0</v>
      </c>
      <c r="T186" s="155">
        <f t="shared" si="627"/>
        <v>0</v>
      </c>
      <c r="U186" s="155">
        <f t="shared" si="627"/>
        <v>0</v>
      </c>
      <c r="V186" s="155">
        <f t="shared" si="627"/>
        <v>0</v>
      </c>
      <c r="W186" s="155">
        <f t="shared" si="627"/>
        <v>0</v>
      </c>
      <c r="X186" s="155">
        <f t="shared" si="627"/>
        <v>0</v>
      </c>
      <c r="Y186" s="155">
        <f t="shared" si="627"/>
        <v>0</v>
      </c>
      <c r="Z186" s="155">
        <f t="shared" si="627"/>
        <v>0</v>
      </c>
      <c r="AA186" s="155">
        <f t="shared" si="627"/>
        <v>0</v>
      </c>
      <c r="AB186" s="155">
        <f t="shared" si="627"/>
        <v>0</v>
      </c>
      <c r="AC186" s="155">
        <f t="shared" si="627"/>
        <v>0</v>
      </c>
      <c r="AD186" s="155">
        <f t="shared" si="627"/>
        <v>0</v>
      </c>
      <c r="AE186" s="155">
        <f t="shared" si="627"/>
        <v>0</v>
      </c>
      <c r="AF186" s="155">
        <f t="shared" si="627"/>
        <v>0</v>
      </c>
      <c r="AG186" s="155">
        <f t="shared" si="627"/>
        <v>0</v>
      </c>
      <c r="AH186" s="155">
        <f t="shared" si="627"/>
        <v>0</v>
      </c>
      <c r="AI186" s="155">
        <f t="shared" si="627"/>
        <v>0</v>
      </c>
      <c r="AJ186" s="155">
        <f t="shared" si="627"/>
        <v>0</v>
      </c>
      <c r="AK186" s="155">
        <f t="shared" si="627"/>
        <v>0</v>
      </c>
      <c r="AL186" s="155">
        <f t="shared" si="627"/>
        <v>0</v>
      </c>
      <c r="AM186" s="155">
        <f t="shared" si="627"/>
        <v>0</v>
      </c>
      <c r="AN186" s="155">
        <f t="shared" si="627"/>
        <v>0</v>
      </c>
      <c r="AO186" s="155">
        <f t="shared" si="627"/>
        <v>0</v>
      </c>
      <c r="AP186" s="155">
        <f t="shared" si="627"/>
        <v>0</v>
      </c>
      <c r="AQ186" s="155">
        <f t="shared" ref="AQ186:BV186" si="628">AQ137</f>
        <v>0</v>
      </c>
      <c r="AR186" s="155">
        <f t="shared" si="628"/>
        <v>0</v>
      </c>
      <c r="AS186" s="155">
        <f t="shared" si="628"/>
        <v>0</v>
      </c>
      <c r="AT186" s="155">
        <f t="shared" si="628"/>
        <v>0</v>
      </c>
      <c r="AU186" s="155">
        <f t="shared" si="628"/>
        <v>0</v>
      </c>
      <c r="AV186" s="155">
        <f t="shared" si="628"/>
        <v>0</v>
      </c>
      <c r="AW186" s="155">
        <f t="shared" si="628"/>
        <v>0</v>
      </c>
      <c r="AX186" s="155">
        <f t="shared" si="628"/>
        <v>0</v>
      </c>
      <c r="AY186" s="155">
        <f t="shared" si="628"/>
        <v>0</v>
      </c>
      <c r="AZ186" s="155">
        <f t="shared" si="628"/>
        <v>0</v>
      </c>
      <c r="BA186" s="155">
        <f t="shared" si="628"/>
        <v>0</v>
      </c>
      <c r="BB186" s="155">
        <f t="shared" si="628"/>
        <v>0</v>
      </c>
      <c r="BC186" s="155">
        <f t="shared" si="628"/>
        <v>0</v>
      </c>
      <c r="BD186" s="155">
        <f t="shared" si="628"/>
        <v>0</v>
      </c>
      <c r="BE186" s="155">
        <f t="shared" si="628"/>
        <v>0</v>
      </c>
      <c r="BF186" s="155">
        <f t="shared" si="628"/>
        <v>0</v>
      </c>
      <c r="BG186" s="155">
        <f t="shared" si="628"/>
        <v>0</v>
      </c>
      <c r="BH186" s="155">
        <f t="shared" si="628"/>
        <v>0</v>
      </c>
      <c r="BI186" s="155">
        <f t="shared" si="628"/>
        <v>0</v>
      </c>
      <c r="BJ186" s="155">
        <f t="shared" si="628"/>
        <v>0</v>
      </c>
      <c r="BK186" s="155">
        <f t="shared" si="628"/>
        <v>0</v>
      </c>
      <c r="BL186" s="155">
        <f t="shared" si="628"/>
        <v>0</v>
      </c>
      <c r="BM186" s="155">
        <f t="shared" si="628"/>
        <v>0</v>
      </c>
      <c r="BN186" s="155">
        <f t="shared" si="628"/>
        <v>0</v>
      </c>
      <c r="BO186" s="155">
        <f t="shared" si="628"/>
        <v>0</v>
      </c>
      <c r="BP186" s="155">
        <f t="shared" si="628"/>
        <v>0</v>
      </c>
      <c r="BQ186" s="155">
        <f t="shared" si="628"/>
        <v>0</v>
      </c>
      <c r="BR186" s="155">
        <f t="shared" si="628"/>
        <v>0</v>
      </c>
      <c r="BS186" s="155">
        <f t="shared" si="628"/>
        <v>13524825</v>
      </c>
      <c r="BT186" s="155">
        <f t="shared" si="628"/>
        <v>0</v>
      </c>
      <c r="BU186" s="155">
        <f t="shared" si="628"/>
        <v>0</v>
      </c>
      <c r="BV186" s="155">
        <f t="shared" si="628"/>
        <v>0</v>
      </c>
      <c r="BW186" s="155">
        <f t="shared" ref="BW186:CE186" si="629">BW137</f>
        <v>0</v>
      </c>
      <c r="BX186" s="155">
        <f t="shared" si="629"/>
        <v>0</v>
      </c>
      <c r="BY186" s="155">
        <f t="shared" si="629"/>
        <v>0</v>
      </c>
      <c r="BZ186" s="155">
        <f t="shared" si="629"/>
        <v>0</v>
      </c>
      <c r="CA186" s="155">
        <f t="shared" si="629"/>
        <v>0</v>
      </c>
      <c r="CB186" s="155">
        <f t="shared" si="629"/>
        <v>0</v>
      </c>
      <c r="CC186" s="155">
        <f t="shared" si="629"/>
        <v>0</v>
      </c>
      <c r="CD186" s="155">
        <f t="shared" si="629"/>
        <v>0</v>
      </c>
      <c r="CE186" s="155">
        <f t="shared" si="629"/>
        <v>0</v>
      </c>
    </row>
    <row r="187" spans="1:83">
      <c r="A187" s="41">
        <f>ROW()</f>
        <v>187</v>
      </c>
      <c r="C187" s="62" t="str">
        <f t="shared" si="599"/>
        <v>처분부대비용 (K-REF)</v>
      </c>
      <c r="J187" s="152">
        <f t="shared" si="581"/>
        <v>-3668922.6260726671</v>
      </c>
      <c r="K187" s="155">
        <f t="shared" ref="K187:AP187" si="630">K138</f>
        <v>0</v>
      </c>
      <c r="L187" s="155">
        <f t="shared" si="630"/>
        <v>0</v>
      </c>
      <c r="M187" s="155">
        <f t="shared" si="630"/>
        <v>0</v>
      </c>
      <c r="N187" s="155">
        <f t="shared" si="630"/>
        <v>0</v>
      </c>
      <c r="O187" s="155">
        <f t="shared" si="630"/>
        <v>0</v>
      </c>
      <c r="P187" s="155">
        <f t="shared" si="630"/>
        <v>0</v>
      </c>
      <c r="Q187" s="155">
        <f t="shared" si="630"/>
        <v>0</v>
      </c>
      <c r="R187" s="155">
        <f t="shared" si="630"/>
        <v>0</v>
      </c>
      <c r="S187" s="155">
        <f t="shared" si="630"/>
        <v>0</v>
      </c>
      <c r="T187" s="155">
        <f t="shared" si="630"/>
        <v>0</v>
      </c>
      <c r="U187" s="155">
        <f t="shared" si="630"/>
        <v>0</v>
      </c>
      <c r="V187" s="155">
        <f t="shared" si="630"/>
        <v>0</v>
      </c>
      <c r="W187" s="155">
        <f t="shared" si="630"/>
        <v>0</v>
      </c>
      <c r="X187" s="155">
        <f t="shared" si="630"/>
        <v>0</v>
      </c>
      <c r="Y187" s="155">
        <f t="shared" si="630"/>
        <v>0</v>
      </c>
      <c r="Z187" s="155">
        <f t="shared" si="630"/>
        <v>0</v>
      </c>
      <c r="AA187" s="155">
        <f t="shared" si="630"/>
        <v>0</v>
      </c>
      <c r="AB187" s="155">
        <f t="shared" si="630"/>
        <v>0</v>
      </c>
      <c r="AC187" s="155">
        <f t="shared" si="630"/>
        <v>0</v>
      </c>
      <c r="AD187" s="155">
        <f t="shared" si="630"/>
        <v>0</v>
      </c>
      <c r="AE187" s="155">
        <f t="shared" si="630"/>
        <v>0</v>
      </c>
      <c r="AF187" s="155">
        <f t="shared" si="630"/>
        <v>0</v>
      </c>
      <c r="AG187" s="155">
        <f t="shared" si="630"/>
        <v>0</v>
      </c>
      <c r="AH187" s="155">
        <f t="shared" si="630"/>
        <v>0</v>
      </c>
      <c r="AI187" s="155">
        <f t="shared" si="630"/>
        <v>0</v>
      </c>
      <c r="AJ187" s="155">
        <f t="shared" si="630"/>
        <v>0</v>
      </c>
      <c r="AK187" s="155">
        <f t="shared" si="630"/>
        <v>0</v>
      </c>
      <c r="AL187" s="155">
        <f t="shared" si="630"/>
        <v>0</v>
      </c>
      <c r="AM187" s="155">
        <f t="shared" si="630"/>
        <v>0</v>
      </c>
      <c r="AN187" s="155">
        <f t="shared" si="630"/>
        <v>0</v>
      </c>
      <c r="AO187" s="155">
        <f t="shared" si="630"/>
        <v>0</v>
      </c>
      <c r="AP187" s="155">
        <f t="shared" si="630"/>
        <v>0</v>
      </c>
      <c r="AQ187" s="155">
        <f t="shared" ref="AQ187:BV187" si="631">AQ138</f>
        <v>0</v>
      </c>
      <c r="AR187" s="155">
        <f t="shared" si="631"/>
        <v>0</v>
      </c>
      <c r="AS187" s="155">
        <f t="shared" si="631"/>
        <v>0</v>
      </c>
      <c r="AT187" s="155">
        <f t="shared" si="631"/>
        <v>0</v>
      </c>
      <c r="AU187" s="155">
        <f t="shared" si="631"/>
        <v>0</v>
      </c>
      <c r="AV187" s="155">
        <f t="shared" si="631"/>
        <v>0</v>
      </c>
      <c r="AW187" s="155">
        <f t="shared" si="631"/>
        <v>0</v>
      </c>
      <c r="AX187" s="155">
        <f t="shared" si="631"/>
        <v>0</v>
      </c>
      <c r="AY187" s="155">
        <f t="shared" si="631"/>
        <v>0</v>
      </c>
      <c r="AZ187" s="155">
        <f t="shared" si="631"/>
        <v>0</v>
      </c>
      <c r="BA187" s="155">
        <f t="shared" si="631"/>
        <v>0</v>
      </c>
      <c r="BB187" s="155">
        <f t="shared" si="631"/>
        <v>0</v>
      </c>
      <c r="BC187" s="155">
        <f t="shared" si="631"/>
        <v>0</v>
      </c>
      <c r="BD187" s="155">
        <f t="shared" si="631"/>
        <v>0</v>
      </c>
      <c r="BE187" s="155">
        <f t="shared" si="631"/>
        <v>0</v>
      </c>
      <c r="BF187" s="155">
        <f t="shared" si="631"/>
        <v>0</v>
      </c>
      <c r="BG187" s="155">
        <f t="shared" si="631"/>
        <v>0</v>
      </c>
      <c r="BH187" s="155">
        <f t="shared" si="631"/>
        <v>0</v>
      </c>
      <c r="BI187" s="155">
        <f t="shared" si="631"/>
        <v>0</v>
      </c>
      <c r="BJ187" s="155">
        <f t="shared" si="631"/>
        <v>0</v>
      </c>
      <c r="BK187" s="155">
        <f t="shared" si="631"/>
        <v>0</v>
      </c>
      <c r="BL187" s="155">
        <f t="shared" si="631"/>
        <v>0</v>
      </c>
      <c r="BM187" s="155">
        <f t="shared" si="631"/>
        <v>0</v>
      </c>
      <c r="BN187" s="155">
        <f t="shared" si="631"/>
        <v>0</v>
      </c>
      <c r="BO187" s="155">
        <f t="shared" si="631"/>
        <v>0</v>
      </c>
      <c r="BP187" s="155">
        <f t="shared" si="631"/>
        <v>0</v>
      </c>
      <c r="BQ187" s="155">
        <f t="shared" si="631"/>
        <v>0</v>
      </c>
      <c r="BR187" s="155">
        <f t="shared" si="631"/>
        <v>0</v>
      </c>
      <c r="BS187" s="155">
        <f t="shared" si="631"/>
        <v>-3668922.6260726671</v>
      </c>
      <c r="BT187" s="155">
        <f t="shared" si="631"/>
        <v>0</v>
      </c>
      <c r="BU187" s="155">
        <f t="shared" si="631"/>
        <v>0</v>
      </c>
      <c r="BV187" s="155">
        <f t="shared" si="631"/>
        <v>0</v>
      </c>
      <c r="BW187" s="155">
        <f t="shared" ref="BW187:CE187" si="632">BW138</f>
        <v>0</v>
      </c>
      <c r="BX187" s="155">
        <f t="shared" si="632"/>
        <v>0</v>
      </c>
      <c r="BY187" s="155">
        <f t="shared" si="632"/>
        <v>0</v>
      </c>
      <c r="BZ187" s="155">
        <f t="shared" si="632"/>
        <v>0</v>
      </c>
      <c r="CA187" s="155">
        <f t="shared" si="632"/>
        <v>0</v>
      </c>
      <c r="CB187" s="155">
        <f t="shared" si="632"/>
        <v>0</v>
      </c>
      <c r="CC187" s="155">
        <f t="shared" si="632"/>
        <v>0</v>
      </c>
      <c r="CD187" s="155">
        <f t="shared" si="632"/>
        <v>0</v>
      </c>
      <c r="CE187" s="155">
        <f t="shared" si="632"/>
        <v>0</v>
      </c>
    </row>
    <row r="188" spans="1:83">
      <c r="A188" s="41">
        <f>ROW()</f>
        <v>188</v>
      </c>
      <c r="C188" s="108" t="str">
        <f t="shared" si="599"/>
        <v>재무현금흐름</v>
      </c>
      <c r="D188" s="108"/>
      <c r="E188" s="108"/>
      <c r="F188" s="108"/>
      <c r="G188" s="108"/>
      <c r="H188" s="108"/>
      <c r="I188" s="108"/>
      <c r="J188" s="151">
        <f t="shared" si="581"/>
        <v>-44499326.659219511</v>
      </c>
      <c r="K188" s="151">
        <f t="shared" ref="K188:AP188" si="633">SUM(K189:K192)</f>
        <v>92315430.25</v>
      </c>
      <c r="L188" s="151">
        <f t="shared" si="633"/>
        <v>0</v>
      </c>
      <c r="M188" s="151">
        <f t="shared" si="633"/>
        <v>0</v>
      </c>
      <c r="N188" s="151">
        <f t="shared" si="633"/>
        <v>0</v>
      </c>
      <c r="O188" s="151">
        <f t="shared" si="633"/>
        <v>0</v>
      </c>
      <c r="P188" s="151">
        <f t="shared" si="633"/>
        <v>0</v>
      </c>
      <c r="Q188" s="151">
        <f t="shared" si="633"/>
        <v>-3274280.2958490821</v>
      </c>
      <c r="R188" s="151">
        <f t="shared" si="633"/>
        <v>0</v>
      </c>
      <c r="S188" s="151">
        <f t="shared" si="633"/>
        <v>0</v>
      </c>
      <c r="T188" s="151">
        <f t="shared" si="633"/>
        <v>0</v>
      </c>
      <c r="U188" s="151">
        <f t="shared" si="633"/>
        <v>0</v>
      </c>
      <c r="V188" s="151">
        <f t="shared" si="633"/>
        <v>0</v>
      </c>
      <c r="W188" s="151">
        <f t="shared" si="633"/>
        <v>-3828172.8773490819</v>
      </c>
      <c r="X188" s="151">
        <f t="shared" si="633"/>
        <v>0</v>
      </c>
      <c r="Y188" s="151">
        <f t="shared" si="633"/>
        <v>0</v>
      </c>
      <c r="Z188" s="151">
        <f t="shared" si="633"/>
        <v>0</v>
      </c>
      <c r="AA188" s="151">
        <f t="shared" si="633"/>
        <v>0</v>
      </c>
      <c r="AB188" s="151">
        <f t="shared" si="633"/>
        <v>0</v>
      </c>
      <c r="AC188" s="151">
        <f t="shared" si="633"/>
        <v>-3334123.5938609862</v>
      </c>
      <c r="AD188" s="151">
        <f t="shared" si="633"/>
        <v>0</v>
      </c>
      <c r="AE188" s="151">
        <f t="shared" si="633"/>
        <v>0</v>
      </c>
      <c r="AF188" s="151">
        <f t="shared" si="633"/>
        <v>0</v>
      </c>
      <c r="AG188" s="151">
        <f t="shared" si="633"/>
        <v>0</v>
      </c>
      <c r="AH188" s="151">
        <f t="shared" si="633"/>
        <v>0</v>
      </c>
      <c r="AI188" s="151">
        <f t="shared" si="633"/>
        <v>-3888016.175360986</v>
      </c>
      <c r="AJ188" s="151">
        <f t="shared" si="633"/>
        <v>0</v>
      </c>
      <c r="AK188" s="151">
        <f t="shared" si="633"/>
        <v>0</v>
      </c>
      <c r="AL188" s="151">
        <f t="shared" si="633"/>
        <v>0</v>
      </c>
      <c r="AM188" s="151">
        <f t="shared" si="633"/>
        <v>0</v>
      </c>
      <c r="AN188" s="151">
        <f t="shared" si="633"/>
        <v>0</v>
      </c>
      <c r="AO188" s="151">
        <f t="shared" si="633"/>
        <v>-3394881.643526095</v>
      </c>
      <c r="AP188" s="151">
        <f t="shared" si="633"/>
        <v>0</v>
      </c>
      <c r="AQ188" s="151">
        <f t="shared" ref="AQ188:BG188" si="634">SUM(AQ189:AQ192)</f>
        <v>0</v>
      </c>
      <c r="AR188" s="151">
        <f t="shared" si="634"/>
        <v>0</v>
      </c>
      <c r="AS188" s="151">
        <f t="shared" si="634"/>
        <v>0</v>
      </c>
      <c r="AT188" s="151">
        <f t="shared" si="634"/>
        <v>0</v>
      </c>
      <c r="AU188" s="151">
        <f t="shared" si="634"/>
        <v>-3948774.2250260948</v>
      </c>
      <c r="AV188" s="151">
        <f t="shared" si="634"/>
        <v>0</v>
      </c>
      <c r="AW188" s="151">
        <f t="shared" si="634"/>
        <v>0</v>
      </c>
      <c r="AX188" s="151">
        <f t="shared" si="634"/>
        <v>0</v>
      </c>
      <c r="AY188" s="151">
        <f t="shared" si="634"/>
        <v>0</v>
      </c>
      <c r="AZ188" s="151">
        <f t="shared" si="634"/>
        <v>0</v>
      </c>
      <c r="BA188" s="151">
        <f t="shared" si="634"/>
        <v>-3457068.2273594085</v>
      </c>
      <c r="BB188" s="151">
        <f t="shared" si="634"/>
        <v>0</v>
      </c>
      <c r="BC188" s="151">
        <f t="shared" si="634"/>
        <v>0</v>
      </c>
      <c r="BD188" s="151">
        <f t="shared" si="634"/>
        <v>0</v>
      </c>
      <c r="BE188" s="151">
        <f t="shared" si="634"/>
        <v>0</v>
      </c>
      <c r="BF188" s="151">
        <f t="shared" si="634"/>
        <v>0</v>
      </c>
      <c r="BG188" s="151">
        <f t="shared" si="634"/>
        <v>-4010960.8088594084</v>
      </c>
      <c r="BH188" s="151">
        <f t="shared" ref="BH188:BS188" si="635">SUM(BH189:BH192)</f>
        <v>0</v>
      </c>
      <c r="BI188" s="151">
        <f t="shared" si="635"/>
        <v>0</v>
      </c>
      <c r="BJ188" s="151">
        <f t="shared" si="635"/>
        <v>0</v>
      </c>
      <c r="BK188" s="151">
        <f t="shared" si="635"/>
        <v>0</v>
      </c>
      <c r="BL188" s="151">
        <f t="shared" si="635"/>
        <v>0</v>
      </c>
      <c r="BM188" s="151">
        <f t="shared" si="635"/>
        <v>-3519696.6073589427</v>
      </c>
      <c r="BN188" s="151">
        <f t="shared" si="635"/>
        <v>0</v>
      </c>
      <c r="BO188" s="151">
        <f t="shared" si="635"/>
        <v>0</v>
      </c>
      <c r="BP188" s="151">
        <f t="shared" si="635"/>
        <v>0</v>
      </c>
      <c r="BQ188" s="151">
        <f t="shared" si="635"/>
        <v>0</v>
      </c>
      <c r="BR188" s="151">
        <f t="shared" si="635"/>
        <v>0</v>
      </c>
      <c r="BS188" s="151">
        <f t="shared" si="635"/>
        <v>-104158782.45466942</v>
      </c>
      <c r="BT188" s="151">
        <f t="shared" ref="BT188:CE188" si="636">SUM(BT189:BT192)</f>
        <v>0</v>
      </c>
      <c r="BU188" s="151">
        <f t="shared" si="636"/>
        <v>0</v>
      </c>
      <c r="BV188" s="151">
        <f t="shared" si="636"/>
        <v>0</v>
      </c>
      <c r="BW188" s="151">
        <f t="shared" si="636"/>
        <v>0</v>
      </c>
      <c r="BX188" s="151">
        <f t="shared" si="636"/>
        <v>0</v>
      </c>
      <c r="BY188" s="151">
        <f t="shared" si="636"/>
        <v>0</v>
      </c>
      <c r="BZ188" s="151">
        <f t="shared" si="636"/>
        <v>0</v>
      </c>
      <c r="CA188" s="151">
        <f t="shared" si="636"/>
        <v>0</v>
      </c>
      <c r="CB188" s="151">
        <f t="shared" si="636"/>
        <v>0</v>
      </c>
      <c r="CC188" s="151">
        <f t="shared" si="636"/>
        <v>0</v>
      </c>
      <c r="CD188" s="151">
        <f t="shared" si="636"/>
        <v>0</v>
      </c>
      <c r="CE188" s="151">
        <f t="shared" si="636"/>
        <v>0</v>
      </c>
    </row>
    <row r="189" spans="1:83">
      <c r="A189" s="41">
        <f>ROW()</f>
        <v>189</v>
      </c>
      <c r="C189" s="62" t="str">
        <f t="shared" si="599"/>
        <v>자본금 납입</v>
      </c>
      <c r="J189" s="155">
        <f t="shared" si="581"/>
        <v>92315430.25</v>
      </c>
      <c r="K189" s="155">
        <f t="shared" ref="K189:AP189" si="637">K140</f>
        <v>92315430.25</v>
      </c>
      <c r="L189" s="155">
        <f t="shared" si="637"/>
        <v>0</v>
      </c>
      <c r="M189" s="155">
        <f t="shared" si="637"/>
        <v>0</v>
      </c>
      <c r="N189" s="155">
        <f t="shared" si="637"/>
        <v>0</v>
      </c>
      <c r="O189" s="155">
        <f t="shared" si="637"/>
        <v>0</v>
      </c>
      <c r="P189" s="155">
        <f t="shared" si="637"/>
        <v>0</v>
      </c>
      <c r="Q189" s="155">
        <f t="shared" si="637"/>
        <v>0</v>
      </c>
      <c r="R189" s="155">
        <f t="shared" si="637"/>
        <v>0</v>
      </c>
      <c r="S189" s="155">
        <f t="shared" si="637"/>
        <v>0</v>
      </c>
      <c r="T189" s="155">
        <f t="shared" si="637"/>
        <v>0</v>
      </c>
      <c r="U189" s="155">
        <f t="shared" si="637"/>
        <v>0</v>
      </c>
      <c r="V189" s="155">
        <f t="shared" si="637"/>
        <v>0</v>
      </c>
      <c r="W189" s="155">
        <f t="shared" si="637"/>
        <v>0</v>
      </c>
      <c r="X189" s="155">
        <f t="shared" si="637"/>
        <v>0</v>
      </c>
      <c r="Y189" s="155">
        <f t="shared" si="637"/>
        <v>0</v>
      </c>
      <c r="Z189" s="155">
        <f t="shared" si="637"/>
        <v>0</v>
      </c>
      <c r="AA189" s="155">
        <f t="shared" si="637"/>
        <v>0</v>
      </c>
      <c r="AB189" s="155">
        <f t="shared" si="637"/>
        <v>0</v>
      </c>
      <c r="AC189" s="155">
        <f t="shared" si="637"/>
        <v>0</v>
      </c>
      <c r="AD189" s="155">
        <f t="shared" si="637"/>
        <v>0</v>
      </c>
      <c r="AE189" s="155">
        <f t="shared" si="637"/>
        <v>0</v>
      </c>
      <c r="AF189" s="155">
        <f t="shared" si="637"/>
        <v>0</v>
      </c>
      <c r="AG189" s="155">
        <f t="shared" si="637"/>
        <v>0</v>
      </c>
      <c r="AH189" s="155">
        <f t="shared" si="637"/>
        <v>0</v>
      </c>
      <c r="AI189" s="155">
        <f t="shared" si="637"/>
        <v>0</v>
      </c>
      <c r="AJ189" s="155">
        <f t="shared" si="637"/>
        <v>0</v>
      </c>
      <c r="AK189" s="155">
        <f t="shared" si="637"/>
        <v>0</v>
      </c>
      <c r="AL189" s="155">
        <f t="shared" si="637"/>
        <v>0</v>
      </c>
      <c r="AM189" s="155">
        <f t="shared" si="637"/>
        <v>0</v>
      </c>
      <c r="AN189" s="155">
        <f t="shared" si="637"/>
        <v>0</v>
      </c>
      <c r="AO189" s="155">
        <f t="shared" si="637"/>
        <v>0</v>
      </c>
      <c r="AP189" s="155">
        <f t="shared" si="637"/>
        <v>0</v>
      </c>
      <c r="AQ189" s="155">
        <f t="shared" ref="AQ189:BV189" si="638">AQ140</f>
        <v>0</v>
      </c>
      <c r="AR189" s="155">
        <f t="shared" si="638"/>
        <v>0</v>
      </c>
      <c r="AS189" s="155">
        <f t="shared" si="638"/>
        <v>0</v>
      </c>
      <c r="AT189" s="155">
        <f t="shared" si="638"/>
        <v>0</v>
      </c>
      <c r="AU189" s="155">
        <f t="shared" si="638"/>
        <v>0</v>
      </c>
      <c r="AV189" s="155">
        <f t="shared" si="638"/>
        <v>0</v>
      </c>
      <c r="AW189" s="155">
        <f t="shared" si="638"/>
        <v>0</v>
      </c>
      <c r="AX189" s="155">
        <f t="shared" si="638"/>
        <v>0</v>
      </c>
      <c r="AY189" s="155">
        <f t="shared" si="638"/>
        <v>0</v>
      </c>
      <c r="AZ189" s="155">
        <f t="shared" si="638"/>
        <v>0</v>
      </c>
      <c r="BA189" s="155">
        <f t="shared" si="638"/>
        <v>0</v>
      </c>
      <c r="BB189" s="155">
        <f t="shared" si="638"/>
        <v>0</v>
      </c>
      <c r="BC189" s="155">
        <f t="shared" si="638"/>
        <v>0</v>
      </c>
      <c r="BD189" s="155">
        <f t="shared" si="638"/>
        <v>0</v>
      </c>
      <c r="BE189" s="155">
        <f t="shared" si="638"/>
        <v>0</v>
      </c>
      <c r="BF189" s="155">
        <f t="shared" si="638"/>
        <v>0</v>
      </c>
      <c r="BG189" s="155">
        <f t="shared" si="638"/>
        <v>0</v>
      </c>
      <c r="BH189" s="155">
        <f t="shared" si="638"/>
        <v>0</v>
      </c>
      <c r="BI189" s="155">
        <f t="shared" si="638"/>
        <v>0</v>
      </c>
      <c r="BJ189" s="155">
        <f t="shared" si="638"/>
        <v>0</v>
      </c>
      <c r="BK189" s="155">
        <f t="shared" si="638"/>
        <v>0</v>
      </c>
      <c r="BL189" s="155">
        <f t="shared" si="638"/>
        <v>0</v>
      </c>
      <c r="BM189" s="155">
        <f t="shared" si="638"/>
        <v>0</v>
      </c>
      <c r="BN189" s="155">
        <f t="shared" si="638"/>
        <v>0</v>
      </c>
      <c r="BO189" s="155">
        <f t="shared" si="638"/>
        <v>0</v>
      </c>
      <c r="BP189" s="155">
        <f t="shared" si="638"/>
        <v>0</v>
      </c>
      <c r="BQ189" s="155">
        <f t="shared" si="638"/>
        <v>0</v>
      </c>
      <c r="BR189" s="155">
        <f t="shared" si="638"/>
        <v>0</v>
      </c>
      <c r="BS189" s="155">
        <f t="shared" si="638"/>
        <v>0</v>
      </c>
      <c r="BT189" s="155">
        <f t="shared" si="638"/>
        <v>0</v>
      </c>
      <c r="BU189" s="155">
        <f t="shared" si="638"/>
        <v>0</v>
      </c>
      <c r="BV189" s="155">
        <f t="shared" si="638"/>
        <v>0</v>
      </c>
      <c r="BW189" s="155">
        <f t="shared" ref="BW189:CE189" si="639">BW140</f>
        <v>0</v>
      </c>
      <c r="BX189" s="155">
        <f t="shared" si="639"/>
        <v>0</v>
      </c>
      <c r="BY189" s="155">
        <f t="shared" si="639"/>
        <v>0</v>
      </c>
      <c r="BZ189" s="155">
        <f t="shared" si="639"/>
        <v>0</v>
      </c>
      <c r="CA189" s="155">
        <f t="shared" si="639"/>
        <v>0</v>
      </c>
      <c r="CB189" s="155">
        <f t="shared" si="639"/>
        <v>0</v>
      </c>
      <c r="CC189" s="155">
        <f t="shared" si="639"/>
        <v>0</v>
      </c>
      <c r="CD189" s="155">
        <f t="shared" si="639"/>
        <v>0</v>
      </c>
      <c r="CE189" s="155">
        <f t="shared" si="639"/>
        <v>0</v>
      </c>
    </row>
    <row r="190" spans="1:83">
      <c r="A190" s="41">
        <f>ROW()</f>
        <v>190</v>
      </c>
      <c r="C190" s="62" t="str">
        <f t="shared" si="599"/>
        <v>자본금 반환</v>
      </c>
      <c r="J190" s="155">
        <f t="shared" si="581"/>
        <v>-92315430.25</v>
      </c>
      <c r="K190" s="155">
        <f t="shared" ref="K190:AP190" si="640">K141</f>
        <v>0</v>
      </c>
      <c r="L190" s="155">
        <f t="shared" si="640"/>
        <v>0</v>
      </c>
      <c r="M190" s="155">
        <f t="shared" si="640"/>
        <v>0</v>
      </c>
      <c r="N190" s="155">
        <f t="shared" si="640"/>
        <v>0</v>
      </c>
      <c r="O190" s="155">
        <f t="shared" si="640"/>
        <v>0</v>
      </c>
      <c r="P190" s="155">
        <f t="shared" si="640"/>
        <v>0</v>
      </c>
      <c r="Q190" s="155">
        <f t="shared" si="640"/>
        <v>0</v>
      </c>
      <c r="R190" s="155">
        <f t="shared" si="640"/>
        <v>0</v>
      </c>
      <c r="S190" s="155">
        <f t="shared" si="640"/>
        <v>0</v>
      </c>
      <c r="T190" s="155">
        <f t="shared" si="640"/>
        <v>0</v>
      </c>
      <c r="U190" s="155">
        <f t="shared" si="640"/>
        <v>0</v>
      </c>
      <c r="V190" s="155">
        <f t="shared" si="640"/>
        <v>0</v>
      </c>
      <c r="W190" s="155">
        <f t="shared" si="640"/>
        <v>0</v>
      </c>
      <c r="X190" s="155">
        <f t="shared" si="640"/>
        <v>0</v>
      </c>
      <c r="Y190" s="155">
        <f t="shared" si="640"/>
        <v>0</v>
      </c>
      <c r="Z190" s="155">
        <f t="shared" si="640"/>
        <v>0</v>
      </c>
      <c r="AA190" s="155">
        <f t="shared" si="640"/>
        <v>0</v>
      </c>
      <c r="AB190" s="155">
        <f t="shared" si="640"/>
        <v>0</v>
      </c>
      <c r="AC190" s="155">
        <f t="shared" si="640"/>
        <v>0</v>
      </c>
      <c r="AD190" s="155">
        <f t="shared" si="640"/>
        <v>0</v>
      </c>
      <c r="AE190" s="155">
        <f t="shared" si="640"/>
        <v>0</v>
      </c>
      <c r="AF190" s="155">
        <f t="shared" si="640"/>
        <v>0</v>
      </c>
      <c r="AG190" s="155">
        <f t="shared" si="640"/>
        <v>0</v>
      </c>
      <c r="AH190" s="155">
        <f t="shared" si="640"/>
        <v>0</v>
      </c>
      <c r="AI190" s="155">
        <f t="shared" si="640"/>
        <v>0</v>
      </c>
      <c r="AJ190" s="155">
        <f t="shared" si="640"/>
        <v>0</v>
      </c>
      <c r="AK190" s="155">
        <f t="shared" si="640"/>
        <v>0</v>
      </c>
      <c r="AL190" s="155">
        <f t="shared" si="640"/>
        <v>0</v>
      </c>
      <c r="AM190" s="155">
        <f t="shared" si="640"/>
        <v>0</v>
      </c>
      <c r="AN190" s="155">
        <f t="shared" si="640"/>
        <v>0</v>
      </c>
      <c r="AO190" s="155">
        <f t="shared" si="640"/>
        <v>0</v>
      </c>
      <c r="AP190" s="155">
        <f t="shared" si="640"/>
        <v>0</v>
      </c>
      <c r="AQ190" s="155">
        <f t="shared" ref="AQ190:BV190" si="641">AQ141</f>
        <v>0</v>
      </c>
      <c r="AR190" s="155">
        <f t="shared" si="641"/>
        <v>0</v>
      </c>
      <c r="AS190" s="155">
        <f t="shared" si="641"/>
        <v>0</v>
      </c>
      <c r="AT190" s="155">
        <f t="shared" si="641"/>
        <v>0</v>
      </c>
      <c r="AU190" s="155">
        <f t="shared" si="641"/>
        <v>0</v>
      </c>
      <c r="AV190" s="155">
        <f t="shared" si="641"/>
        <v>0</v>
      </c>
      <c r="AW190" s="155">
        <f t="shared" si="641"/>
        <v>0</v>
      </c>
      <c r="AX190" s="155">
        <f t="shared" si="641"/>
        <v>0</v>
      </c>
      <c r="AY190" s="155">
        <f t="shared" si="641"/>
        <v>0</v>
      </c>
      <c r="AZ190" s="155">
        <f t="shared" si="641"/>
        <v>0</v>
      </c>
      <c r="BA190" s="155">
        <f t="shared" si="641"/>
        <v>0</v>
      </c>
      <c r="BB190" s="155">
        <f t="shared" si="641"/>
        <v>0</v>
      </c>
      <c r="BC190" s="155">
        <f t="shared" si="641"/>
        <v>0</v>
      </c>
      <c r="BD190" s="155">
        <f t="shared" si="641"/>
        <v>0</v>
      </c>
      <c r="BE190" s="155">
        <f t="shared" si="641"/>
        <v>0</v>
      </c>
      <c r="BF190" s="155">
        <f t="shared" si="641"/>
        <v>0</v>
      </c>
      <c r="BG190" s="155">
        <f t="shared" si="641"/>
        <v>0</v>
      </c>
      <c r="BH190" s="155">
        <f t="shared" si="641"/>
        <v>0</v>
      </c>
      <c r="BI190" s="155">
        <f t="shared" si="641"/>
        <v>0</v>
      </c>
      <c r="BJ190" s="155">
        <f t="shared" si="641"/>
        <v>0</v>
      </c>
      <c r="BK190" s="155">
        <f t="shared" si="641"/>
        <v>0</v>
      </c>
      <c r="BL190" s="155">
        <f t="shared" si="641"/>
        <v>0</v>
      </c>
      <c r="BM190" s="155">
        <f t="shared" si="641"/>
        <v>0</v>
      </c>
      <c r="BN190" s="155">
        <f t="shared" si="641"/>
        <v>0</v>
      </c>
      <c r="BO190" s="155">
        <f t="shared" si="641"/>
        <v>0</v>
      </c>
      <c r="BP190" s="155">
        <f t="shared" si="641"/>
        <v>0</v>
      </c>
      <c r="BQ190" s="155">
        <f t="shared" si="641"/>
        <v>0</v>
      </c>
      <c r="BR190" s="155">
        <f t="shared" si="641"/>
        <v>0</v>
      </c>
      <c r="BS190" s="155">
        <f t="shared" si="641"/>
        <v>-92315430.25</v>
      </c>
      <c r="BT190" s="155">
        <f t="shared" si="641"/>
        <v>0</v>
      </c>
      <c r="BU190" s="155">
        <f t="shared" si="641"/>
        <v>0</v>
      </c>
      <c r="BV190" s="155">
        <f t="shared" si="641"/>
        <v>0</v>
      </c>
      <c r="BW190" s="155">
        <f t="shared" ref="BW190:CE190" si="642">BW141</f>
        <v>0</v>
      </c>
      <c r="BX190" s="155">
        <f t="shared" si="642"/>
        <v>0</v>
      </c>
      <c r="BY190" s="155">
        <f t="shared" si="642"/>
        <v>0</v>
      </c>
      <c r="BZ190" s="155">
        <f t="shared" si="642"/>
        <v>0</v>
      </c>
      <c r="CA190" s="155">
        <f t="shared" si="642"/>
        <v>0</v>
      </c>
      <c r="CB190" s="155">
        <f t="shared" si="642"/>
        <v>0</v>
      </c>
      <c r="CC190" s="155">
        <f t="shared" si="642"/>
        <v>0</v>
      </c>
      <c r="CD190" s="155">
        <f t="shared" si="642"/>
        <v>0</v>
      </c>
      <c r="CE190" s="155">
        <f t="shared" si="642"/>
        <v>0</v>
      </c>
    </row>
    <row r="191" spans="1:83">
      <c r="A191" s="41">
        <f>ROW()</f>
        <v>191</v>
      </c>
      <c r="C191" s="62" t="str">
        <f t="shared" si="599"/>
        <v>운영배당 지급</v>
      </c>
      <c r="J191" s="155">
        <f t="shared" si="581"/>
        <v>-36729563.643409029</v>
      </c>
      <c r="K191" s="155"/>
      <c r="L191" s="155">
        <f t="shared" ref="L191:AQ191" si="643">-L$10*(L171+L194)</f>
        <v>0</v>
      </c>
      <c r="M191" s="155">
        <f t="shared" si="643"/>
        <v>0</v>
      </c>
      <c r="N191" s="155">
        <f t="shared" si="643"/>
        <v>0</v>
      </c>
      <c r="O191" s="155">
        <f t="shared" si="643"/>
        <v>0</v>
      </c>
      <c r="P191" s="155">
        <f t="shared" si="643"/>
        <v>0</v>
      </c>
      <c r="Q191" s="155">
        <f t="shared" si="643"/>
        <v>-3274280.2958490821</v>
      </c>
      <c r="R191" s="155">
        <f t="shared" si="643"/>
        <v>0</v>
      </c>
      <c r="S191" s="155">
        <f t="shared" si="643"/>
        <v>0</v>
      </c>
      <c r="T191" s="155">
        <f t="shared" si="643"/>
        <v>0</v>
      </c>
      <c r="U191" s="155">
        <f t="shared" si="643"/>
        <v>0</v>
      </c>
      <c r="V191" s="155">
        <f t="shared" si="643"/>
        <v>0</v>
      </c>
      <c r="W191" s="155">
        <f t="shared" si="643"/>
        <v>-3828172.8773490819</v>
      </c>
      <c r="X191" s="155">
        <f t="shared" si="643"/>
        <v>0</v>
      </c>
      <c r="Y191" s="155">
        <f t="shared" si="643"/>
        <v>0</v>
      </c>
      <c r="Z191" s="155">
        <f t="shared" si="643"/>
        <v>0</v>
      </c>
      <c r="AA191" s="155">
        <f t="shared" si="643"/>
        <v>0</v>
      </c>
      <c r="AB191" s="155">
        <f t="shared" si="643"/>
        <v>0</v>
      </c>
      <c r="AC191" s="155">
        <f t="shared" si="643"/>
        <v>-3334123.5938609862</v>
      </c>
      <c r="AD191" s="155">
        <f t="shared" si="643"/>
        <v>0</v>
      </c>
      <c r="AE191" s="155">
        <f t="shared" si="643"/>
        <v>0</v>
      </c>
      <c r="AF191" s="155">
        <f t="shared" si="643"/>
        <v>0</v>
      </c>
      <c r="AG191" s="155">
        <f t="shared" si="643"/>
        <v>0</v>
      </c>
      <c r="AH191" s="155">
        <f t="shared" si="643"/>
        <v>0</v>
      </c>
      <c r="AI191" s="155">
        <f t="shared" si="643"/>
        <v>-3888016.175360986</v>
      </c>
      <c r="AJ191" s="155">
        <f t="shared" si="643"/>
        <v>0</v>
      </c>
      <c r="AK191" s="155">
        <f t="shared" si="643"/>
        <v>0</v>
      </c>
      <c r="AL191" s="155">
        <f t="shared" si="643"/>
        <v>0</v>
      </c>
      <c r="AM191" s="155">
        <f t="shared" si="643"/>
        <v>0</v>
      </c>
      <c r="AN191" s="155">
        <f t="shared" si="643"/>
        <v>0</v>
      </c>
      <c r="AO191" s="155">
        <f t="shared" si="643"/>
        <v>-3394881.643526095</v>
      </c>
      <c r="AP191" s="155">
        <f t="shared" si="643"/>
        <v>0</v>
      </c>
      <c r="AQ191" s="155">
        <f t="shared" si="643"/>
        <v>0</v>
      </c>
      <c r="AR191" s="155">
        <f t="shared" ref="AR191:BW191" si="644">-AR$10*(AR171+AR194)</f>
        <v>0</v>
      </c>
      <c r="AS191" s="155">
        <f t="shared" si="644"/>
        <v>0</v>
      </c>
      <c r="AT191" s="155">
        <f t="shared" si="644"/>
        <v>0</v>
      </c>
      <c r="AU191" s="155">
        <f t="shared" si="644"/>
        <v>-3948774.2250260948</v>
      </c>
      <c r="AV191" s="155">
        <f t="shared" si="644"/>
        <v>0</v>
      </c>
      <c r="AW191" s="155">
        <f t="shared" si="644"/>
        <v>0</v>
      </c>
      <c r="AX191" s="155">
        <f t="shared" si="644"/>
        <v>0</v>
      </c>
      <c r="AY191" s="155">
        <f t="shared" si="644"/>
        <v>0</v>
      </c>
      <c r="AZ191" s="155">
        <f t="shared" si="644"/>
        <v>0</v>
      </c>
      <c r="BA191" s="155">
        <f t="shared" si="644"/>
        <v>-3457068.2273594085</v>
      </c>
      <c r="BB191" s="155">
        <f t="shared" si="644"/>
        <v>0</v>
      </c>
      <c r="BC191" s="155">
        <f t="shared" si="644"/>
        <v>0</v>
      </c>
      <c r="BD191" s="155">
        <f t="shared" si="644"/>
        <v>0</v>
      </c>
      <c r="BE191" s="155">
        <f t="shared" si="644"/>
        <v>0</v>
      </c>
      <c r="BF191" s="155">
        <f t="shared" si="644"/>
        <v>0</v>
      </c>
      <c r="BG191" s="155">
        <f t="shared" si="644"/>
        <v>-4010960.8088594084</v>
      </c>
      <c r="BH191" s="155">
        <f t="shared" si="644"/>
        <v>0</v>
      </c>
      <c r="BI191" s="155">
        <f t="shared" si="644"/>
        <v>0</v>
      </c>
      <c r="BJ191" s="155">
        <f t="shared" si="644"/>
        <v>0</v>
      </c>
      <c r="BK191" s="155">
        <f t="shared" si="644"/>
        <v>0</v>
      </c>
      <c r="BL191" s="155">
        <f t="shared" si="644"/>
        <v>0</v>
      </c>
      <c r="BM191" s="155">
        <f t="shared" si="644"/>
        <v>-3519696.6073589427</v>
      </c>
      <c r="BN191" s="155">
        <f t="shared" si="644"/>
        <v>0</v>
      </c>
      <c r="BO191" s="155">
        <f t="shared" si="644"/>
        <v>0</v>
      </c>
      <c r="BP191" s="155">
        <f t="shared" si="644"/>
        <v>0</v>
      </c>
      <c r="BQ191" s="155">
        <f t="shared" si="644"/>
        <v>0</v>
      </c>
      <c r="BR191" s="155">
        <f t="shared" si="644"/>
        <v>0</v>
      </c>
      <c r="BS191" s="155">
        <f t="shared" si="644"/>
        <v>-4073589.1888589426</v>
      </c>
      <c r="BT191" s="155">
        <f t="shared" si="644"/>
        <v>0</v>
      </c>
      <c r="BU191" s="155">
        <f t="shared" si="644"/>
        <v>0</v>
      </c>
      <c r="BV191" s="155">
        <f t="shared" si="644"/>
        <v>0</v>
      </c>
      <c r="BW191" s="155">
        <f t="shared" si="644"/>
        <v>0</v>
      </c>
      <c r="BX191" s="155">
        <f t="shared" ref="BX191:CE191" si="645">-BX$10*(BX171+BX194)</f>
        <v>0</v>
      </c>
      <c r="BY191" s="155">
        <f t="shared" si="645"/>
        <v>0</v>
      </c>
      <c r="BZ191" s="155">
        <f t="shared" si="645"/>
        <v>0</v>
      </c>
      <c r="CA191" s="155">
        <f t="shared" si="645"/>
        <v>0</v>
      </c>
      <c r="CB191" s="155">
        <f t="shared" si="645"/>
        <v>0</v>
      </c>
      <c r="CC191" s="155">
        <f t="shared" si="645"/>
        <v>0</v>
      </c>
      <c r="CD191" s="155">
        <f t="shared" si="645"/>
        <v>0</v>
      </c>
      <c r="CE191" s="155">
        <f t="shared" si="645"/>
        <v>0</v>
      </c>
    </row>
    <row r="192" spans="1:83">
      <c r="A192" s="41">
        <f>ROW()</f>
        <v>192</v>
      </c>
      <c r="C192" s="46" t="str">
        <f t="shared" si="599"/>
        <v>청산배당 지급</v>
      </c>
      <c r="D192" s="43"/>
      <c r="E192" s="43"/>
      <c r="F192" s="43"/>
      <c r="G192" s="122">
        <f>G143</f>
        <v>45657</v>
      </c>
      <c r="H192" s="43"/>
      <c r="I192" s="43"/>
      <c r="J192" s="156">
        <f t="shared" si="581"/>
        <v>-7769763.0158104729</v>
      </c>
      <c r="K192" s="156"/>
      <c r="L192" s="156">
        <f t="shared" ref="L192:AQ192" si="646">-($G192=L$2)*SUM(L194,L171,L181,L189:L191)</f>
        <v>0</v>
      </c>
      <c r="M192" s="156">
        <f t="shared" si="646"/>
        <v>0</v>
      </c>
      <c r="N192" s="156">
        <f t="shared" si="646"/>
        <v>0</v>
      </c>
      <c r="O192" s="156">
        <f t="shared" si="646"/>
        <v>0</v>
      </c>
      <c r="P192" s="156">
        <f t="shared" si="646"/>
        <v>0</v>
      </c>
      <c r="Q192" s="156">
        <f t="shared" si="646"/>
        <v>0</v>
      </c>
      <c r="R192" s="156">
        <f t="shared" si="646"/>
        <v>0</v>
      </c>
      <c r="S192" s="156">
        <f t="shared" si="646"/>
        <v>0</v>
      </c>
      <c r="T192" s="156">
        <f t="shared" si="646"/>
        <v>0</v>
      </c>
      <c r="U192" s="156">
        <f t="shared" si="646"/>
        <v>0</v>
      </c>
      <c r="V192" s="156">
        <f t="shared" si="646"/>
        <v>0</v>
      </c>
      <c r="W192" s="156">
        <f t="shared" si="646"/>
        <v>0</v>
      </c>
      <c r="X192" s="156">
        <f t="shared" si="646"/>
        <v>0</v>
      </c>
      <c r="Y192" s="156">
        <f t="shared" si="646"/>
        <v>0</v>
      </c>
      <c r="Z192" s="156">
        <f t="shared" si="646"/>
        <v>0</v>
      </c>
      <c r="AA192" s="156">
        <f t="shared" si="646"/>
        <v>0</v>
      </c>
      <c r="AB192" s="156">
        <f t="shared" si="646"/>
        <v>0</v>
      </c>
      <c r="AC192" s="156">
        <f t="shared" si="646"/>
        <v>0</v>
      </c>
      <c r="AD192" s="156">
        <f t="shared" si="646"/>
        <v>0</v>
      </c>
      <c r="AE192" s="156">
        <f t="shared" si="646"/>
        <v>0</v>
      </c>
      <c r="AF192" s="156">
        <f t="shared" si="646"/>
        <v>0</v>
      </c>
      <c r="AG192" s="156">
        <f t="shared" si="646"/>
        <v>0</v>
      </c>
      <c r="AH192" s="156">
        <f t="shared" si="646"/>
        <v>0</v>
      </c>
      <c r="AI192" s="156">
        <f t="shared" si="646"/>
        <v>0</v>
      </c>
      <c r="AJ192" s="156">
        <f t="shared" si="646"/>
        <v>0</v>
      </c>
      <c r="AK192" s="156">
        <f t="shared" si="646"/>
        <v>0</v>
      </c>
      <c r="AL192" s="156">
        <f t="shared" si="646"/>
        <v>0</v>
      </c>
      <c r="AM192" s="156">
        <f t="shared" si="646"/>
        <v>0</v>
      </c>
      <c r="AN192" s="156">
        <f t="shared" si="646"/>
        <v>0</v>
      </c>
      <c r="AO192" s="156">
        <f t="shared" si="646"/>
        <v>0</v>
      </c>
      <c r="AP192" s="156">
        <f t="shared" si="646"/>
        <v>0</v>
      </c>
      <c r="AQ192" s="156">
        <f t="shared" si="646"/>
        <v>0</v>
      </c>
      <c r="AR192" s="156">
        <f t="shared" ref="AR192:BW192" si="647">-($G192=AR$2)*SUM(AR194,AR171,AR181,AR189:AR191)</f>
        <v>0</v>
      </c>
      <c r="AS192" s="156">
        <f t="shared" si="647"/>
        <v>0</v>
      </c>
      <c r="AT192" s="156">
        <f t="shared" si="647"/>
        <v>0</v>
      </c>
      <c r="AU192" s="156">
        <f t="shared" si="647"/>
        <v>0</v>
      </c>
      <c r="AV192" s="156">
        <f t="shared" si="647"/>
        <v>0</v>
      </c>
      <c r="AW192" s="156">
        <f t="shared" si="647"/>
        <v>0</v>
      </c>
      <c r="AX192" s="156">
        <f t="shared" si="647"/>
        <v>0</v>
      </c>
      <c r="AY192" s="156">
        <f t="shared" si="647"/>
        <v>0</v>
      </c>
      <c r="AZ192" s="156">
        <f t="shared" si="647"/>
        <v>0</v>
      </c>
      <c r="BA192" s="156">
        <f t="shared" si="647"/>
        <v>0</v>
      </c>
      <c r="BB192" s="156">
        <f t="shared" si="647"/>
        <v>0</v>
      </c>
      <c r="BC192" s="156">
        <f t="shared" si="647"/>
        <v>0</v>
      </c>
      <c r="BD192" s="156">
        <f t="shared" si="647"/>
        <v>0</v>
      </c>
      <c r="BE192" s="156">
        <f t="shared" si="647"/>
        <v>0</v>
      </c>
      <c r="BF192" s="156">
        <f t="shared" si="647"/>
        <v>0</v>
      </c>
      <c r="BG192" s="156">
        <f t="shared" si="647"/>
        <v>0</v>
      </c>
      <c r="BH192" s="156">
        <f t="shared" si="647"/>
        <v>0</v>
      </c>
      <c r="BI192" s="156">
        <f t="shared" si="647"/>
        <v>0</v>
      </c>
      <c r="BJ192" s="156">
        <f t="shared" si="647"/>
        <v>0</v>
      </c>
      <c r="BK192" s="156">
        <f t="shared" si="647"/>
        <v>0</v>
      </c>
      <c r="BL192" s="156">
        <f t="shared" si="647"/>
        <v>0</v>
      </c>
      <c r="BM192" s="156">
        <f t="shared" si="647"/>
        <v>0</v>
      </c>
      <c r="BN192" s="156">
        <f t="shared" si="647"/>
        <v>0</v>
      </c>
      <c r="BO192" s="156">
        <f t="shared" si="647"/>
        <v>0</v>
      </c>
      <c r="BP192" s="156">
        <f t="shared" si="647"/>
        <v>0</v>
      </c>
      <c r="BQ192" s="156">
        <f t="shared" si="647"/>
        <v>0</v>
      </c>
      <c r="BR192" s="156">
        <f t="shared" si="647"/>
        <v>0</v>
      </c>
      <c r="BS192" s="156">
        <f t="shared" si="647"/>
        <v>-7769763.0158104729</v>
      </c>
      <c r="BT192" s="156">
        <f t="shared" si="647"/>
        <v>0</v>
      </c>
      <c r="BU192" s="156">
        <f t="shared" si="647"/>
        <v>0</v>
      </c>
      <c r="BV192" s="156">
        <f t="shared" si="647"/>
        <v>0</v>
      </c>
      <c r="BW192" s="156">
        <f t="shared" si="647"/>
        <v>0</v>
      </c>
      <c r="BX192" s="156">
        <f t="shared" ref="BX192:CE192" si="648">-($G192=BX$2)*SUM(BX194,BX171,BX181,BX189:BX191)</f>
        <v>0</v>
      </c>
      <c r="BY192" s="156">
        <f t="shared" si="648"/>
        <v>0</v>
      </c>
      <c r="BZ192" s="156">
        <f t="shared" si="648"/>
        <v>0</v>
      </c>
      <c r="CA192" s="156">
        <f t="shared" si="648"/>
        <v>0</v>
      </c>
      <c r="CB192" s="156">
        <f t="shared" si="648"/>
        <v>0</v>
      </c>
      <c r="CC192" s="156">
        <f t="shared" si="648"/>
        <v>0</v>
      </c>
      <c r="CD192" s="156">
        <f t="shared" si="648"/>
        <v>0</v>
      </c>
      <c r="CE192" s="156">
        <f t="shared" si="648"/>
        <v>0</v>
      </c>
    </row>
    <row r="193" spans="1:83">
      <c r="A193" s="41">
        <f>ROW()</f>
        <v>193</v>
      </c>
      <c r="C193" s="120" t="str">
        <f t="shared" si="599"/>
        <v>현금의 변동</v>
      </c>
      <c r="D193" s="120"/>
      <c r="E193" s="120"/>
      <c r="F193" s="120"/>
      <c r="G193" s="120"/>
      <c r="H193" s="120"/>
      <c r="I193" s="120"/>
      <c r="J193" s="157">
        <f t="shared" si="581"/>
        <v>0</v>
      </c>
      <c r="K193" s="157">
        <f t="shared" ref="K193:AP193" si="649">K171+K181+K188</f>
        <v>0</v>
      </c>
      <c r="L193" s="157">
        <f t="shared" si="649"/>
        <v>0</v>
      </c>
      <c r="M193" s="157">
        <f t="shared" si="649"/>
        <v>0</v>
      </c>
      <c r="N193" s="157">
        <f t="shared" si="649"/>
        <v>0</v>
      </c>
      <c r="O193" s="157">
        <f t="shared" si="649"/>
        <v>0</v>
      </c>
      <c r="P193" s="157">
        <f t="shared" si="649"/>
        <v>0</v>
      </c>
      <c r="Q193" s="157">
        <f t="shared" si="649"/>
        <v>0</v>
      </c>
      <c r="R193" s="157">
        <f t="shared" si="649"/>
        <v>0</v>
      </c>
      <c r="S193" s="157">
        <f t="shared" si="649"/>
        <v>0</v>
      </c>
      <c r="T193" s="157">
        <f t="shared" si="649"/>
        <v>0</v>
      </c>
      <c r="U193" s="157">
        <f t="shared" si="649"/>
        <v>0</v>
      </c>
      <c r="V193" s="157">
        <f t="shared" si="649"/>
        <v>0</v>
      </c>
      <c r="W193" s="157">
        <f t="shared" si="649"/>
        <v>0</v>
      </c>
      <c r="X193" s="157">
        <f t="shared" si="649"/>
        <v>0</v>
      </c>
      <c r="Y193" s="157">
        <f t="shared" si="649"/>
        <v>0</v>
      </c>
      <c r="Z193" s="157">
        <f t="shared" si="649"/>
        <v>0</v>
      </c>
      <c r="AA193" s="157">
        <f t="shared" si="649"/>
        <v>0</v>
      </c>
      <c r="AB193" s="157">
        <f t="shared" si="649"/>
        <v>0</v>
      </c>
      <c r="AC193" s="157">
        <f t="shared" si="649"/>
        <v>0</v>
      </c>
      <c r="AD193" s="157">
        <f t="shared" si="649"/>
        <v>0</v>
      </c>
      <c r="AE193" s="157">
        <f t="shared" si="649"/>
        <v>0</v>
      </c>
      <c r="AF193" s="157">
        <f t="shared" si="649"/>
        <v>0</v>
      </c>
      <c r="AG193" s="157">
        <f t="shared" si="649"/>
        <v>0</v>
      </c>
      <c r="AH193" s="157">
        <f t="shared" si="649"/>
        <v>0</v>
      </c>
      <c r="AI193" s="157">
        <f t="shared" si="649"/>
        <v>0</v>
      </c>
      <c r="AJ193" s="157">
        <f t="shared" si="649"/>
        <v>0</v>
      </c>
      <c r="AK193" s="157">
        <f t="shared" si="649"/>
        <v>0</v>
      </c>
      <c r="AL193" s="157">
        <f t="shared" si="649"/>
        <v>0</v>
      </c>
      <c r="AM193" s="157">
        <f t="shared" si="649"/>
        <v>0</v>
      </c>
      <c r="AN193" s="157">
        <f t="shared" si="649"/>
        <v>0</v>
      </c>
      <c r="AO193" s="157">
        <f t="shared" si="649"/>
        <v>0</v>
      </c>
      <c r="AP193" s="157">
        <f t="shared" si="649"/>
        <v>0</v>
      </c>
      <c r="AQ193" s="157">
        <f t="shared" ref="AQ193:BV193" si="650">AQ171+AQ181+AQ188</f>
        <v>0</v>
      </c>
      <c r="AR193" s="157">
        <f t="shared" si="650"/>
        <v>0</v>
      </c>
      <c r="AS193" s="157">
        <f t="shared" si="650"/>
        <v>0</v>
      </c>
      <c r="AT193" s="157">
        <f t="shared" si="650"/>
        <v>0</v>
      </c>
      <c r="AU193" s="157">
        <f t="shared" si="650"/>
        <v>0</v>
      </c>
      <c r="AV193" s="157">
        <f t="shared" si="650"/>
        <v>0</v>
      </c>
      <c r="AW193" s="157">
        <f t="shared" si="650"/>
        <v>0</v>
      </c>
      <c r="AX193" s="157">
        <f t="shared" si="650"/>
        <v>0</v>
      </c>
      <c r="AY193" s="157">
        <f t="shared" si="650"/>
        <v>0</v>
      </c>
      <c r="AZ193" s="157">
        <f t="shared" si="650"/>
        <v>0</v>
      </c>
      <c r="BA193" s="157">
        <f t="shared" si="650"/>
        <v>0</v>
      </c>
      <c r="BB193" s="157">
        <f t="shared" si="650"/>
        <v>0</v>
      </c>
      <c r="BC193" s="157">
        <f t="shared" si="650"/>
        <v>0</v>
      </c>
      <c r="BD193" s="157">
        <f t="shared" si="650"/>
        <v>0</v>
      </c>
      <c r="BE193" s="157">
        <f t="shared" si="650"/>
        <v>0</v>
      </c>
      <c r="BF193" s="157">
        <f t="shared" si="650"/>
        <v>0</v>
      </c>
      <c r="BG193" s="157">
        <f t="shared" si="650"/>
        <v>0</v>
      </c>
      <c r="BH193" s="157">
        <f t="shared" si="650"/>
        <v>0</v>
      </c>
      <c r="BI193" s="157">
        <f t="shared" si="650"/>
        <v>0</v>
      </c>
      <c r="BJ193" s="157">
        <f t="shared" si="650"/>
        <v>0</v>
      </c>
      <c r="BK193" s="157">
        <f t="shared" si="650"/>
        <v>0</v>
      </c>
      <c r="BL193" s="157">
        <f t="shared" si="650"/>
        <v>0</v>
      </c>
      <c r="BM193" s="157">
        <f t="shared" si="650"/>
        <v>0</v>
      </c>
      <c r="BN193" s="157">
        <f t="shared" si="650"/>
        <v>0</v>
      </c>
      <c r="BO193" s="157">
        <f t="shared" si="650"/>
        <v>0</v>
      </c>
      <c r="BP193" s="157">
        <f t="shared" si="650"/>
        <v>0</v>
      </c>
      <c r="BQ193" s="157">
        <f t="shared" si="650"/>
        <v>0</v>
      </c>
      <c r="BR193" s="157">
        <f t="shared" si="650"/>
        <v>0</v>
      </c>
      <c r="BS193" s="157">
        <f t="shared" si="650"/>
        <v>0</v>
      </c>
      <c r="BT193" s="157">
        <f t="shared" si="650"/>
        <v>0</v>
      </c>
      <c r="BU193" s="157">
        <f t="shared" si="650"/>
        <v>0</v>
      </c>
      <c r="BV193" s="157">
        <f t="shared" si="650"/>
        <v>0</v>
      </c>
      <c r="BW193" s="157">
        <f t="shared" ref="BW193:CE193" si="651">BW171+BW181+BW188</f>
        <v>0</v>
      </c>
      <c r="BX193" s="157">
        <f t="shared" si="651"/>
        <v>0</v>
      </c>
      <c r="BY193" s="157">
        <f t="shared" si="651"/>
        <v>0</v>
      </c>
      <c r="BZ193" s="157">
        <f t="shared" si="651"/>
        <v>0</v>
      </c>
      <c r="CA193" s="157">
        <f t="shared" si="651"/>
        <v>0</v>
      </c>
      <c r="CB193" s="157">
        <f t="shared" si="651"/>
        <v>0</v>
      </c>
      <c r="CC193" s="157">
        <f t="shared" si="651"/>
        <v>0</v>
      </c>
      <c r="CD193" s="157">
        <f t="shared" si="651"/>
        <v>0</v>
      </c>
      <c r="CE193" s="157">
        <f t="shared" si="651"/>
        <v>0</v>
      </c>
    </row>
    <row r="194" spans="1:83">
      <c r="A194" s="41">
        <f>ROW()</f>
        <v>194</v>
      </c>
      <c r="C194" s="121" t="str">
        <f t="shared" si="599"/>
        <v>기초의 현금</v>
      </c>
      <c r="D194" s="121"/>
      <c r="E194" s="121"/>
      <c r="F194" s="121"/>
      <c r="G194" s="121"/>
      <c r="H194" s="121"/>
      <c r="I194" s="121"/>
      <c r="J194" s="158">
        <f>K194</f>
        <v>0</v>
      </c>
      <c r="K194" s="158">
        <v>0</v>
      </c>
      <c r="L194" s="158">
        <f>K195</f>
        <v>0</v>
      </c>
      <c r="M194" s="158">
        <f t="shared" ref="M194:BG194" si="652">L195</f>
        <v>0</v>
      </c>
      <c r="N194" s="158">
        <f t="shared" si="652"/>
        <v>0</v>
      </c>
      <c r="O194" s="158">
        <f t="shared" si="652"/>
        <v>0</v>
      </c>
      <c r="P194" s="158">
        <f t="shared" si="652"/>
        <v>0</v>
      </c>
      <c r="Q194" s="158">
        <f t="shared" si="652"/>
        <v>0</v>
      </c>
      <c r="R194" s="158">
        <f t="shared" si="652"/>
        <v>0</v>
      </c>
      <c r="S194" s="158">
        <f t="shared" si="652"/>
        <v>0</v>
      </c>
      <c r="T194" s="158">
        <f t="shared" si="652"/>
        <v>0</v>
      </c>
      <c r="U194" s="158">
        <f t="shared" si="652"/>
        <v>0</v>
      </c>
      <c r="V194" s="158">
        <f t="shared" si="652"/>
        <v>0</v>
      </c>
      <c r="W194" s="158">
        <f t="shared" si="652"/>
        <v>0</v>
      </c>
      <c r="X194" s="158">
        <f t="shared" si="652"/>
        <v>0</v>
      </c>
      <c r="Y194" s="158">
        <f t="shared" si="652"/>
        <v>0</v>
      </c>
      <c r="Z194" s="158">
        <f t="shared" si="652"/>
        <v>0</v>
      </c>
      <c r="AA194" s="158">
        <f t="shared" si="652"/>
        <v>0</v>
      </c>
      <c r="AB194" s="158">
        <f t="shared" si="652"/>
        <v>0</v>
      </c>
      <c r="AC194" s="158">
        <f t="shared" si="652"/>
        <v>0</v>
      </c>
      <c r="AD194" s="158">
        <f t="shared" si="652"/>
        <v>0</v>
      </c>
      <c r="AE194" s="158">
        <f t="shared" si="652"/>
        <v>0</v>
      </c>
      <c r="AF194" s="158">
        <f t="shared" si="652"/>
        <v>0</v>
      </c>
      <c r="AG194" s="158">
        <f t="shared" si="652"/>
        <v>0</v>
      </c>
      <c r="AH194" s="158">
        <f t="shared" si="652"/>
        <v>0</v>
      </c>
      <c r="AI194" s="158">
        <f t="shared" si="652"/>
        <v>0</v>
      </c>
      <c r="AJ194" s="158">
        <f t="shared" si="652"/>
        <v>0</v>
      </c>
      <c r="AK194" s="158">
        <f t="shared" si="652"/>
        <v>0</v>
      </c>
      <c r="AL194" s="158">
        <f t="shared" si="652"/>
        <v>0</v>
      </c>
      <c r="AM194" s="158">
        <f t="shared" si="652"/>
        <v>0</v>
      </c>
      <c r="AN194" s="158">
        <f t="shared" si="652"/>
        <v>0</v>
      </c>
      <c r="AO194" s="158">
        <f t="shared" si="652"/>
        <v>0</v>
      </c>
      <c r="AP194" s="158">
        <f t="shared" si="652"/>
        <v>0</v>
      </c>
      <c r="AQ194" s="158">
        <f t="shared" si="652"/>
        <v>0</v>
      </c>
      <c r="AR194" s="158">
        <f t="shared" si="652"/>
        <v>0</v>
      </c>
      <c r="AS194" s="158">
        <f t="shared" si="652"/>
        <v>0</v>
      </c>
      <c r="AT194" s="158">
        <f t="shared" si="652"/>
        <v>0</v>
      </c>
      <c r="AU194" s="158">
        <f t="shared" si="652"/>
        <v>0</v>
      </c>
      <c r="AV194" s="158">
        <f t="shared" si="652"/>
        <v>0</v>
      </c>
      <c r="AW194" s="158">
        <f t="shared" si="652"/>
        <v>0</v>
      </c>
      <c r="AX194" s="158">
        <f t="shared" si="652"/>
        <v>0</v>
      </c>
      <c r="AY194" s="158">
        <f t="shared" si="652"/>
        <v>0</v>
      </c>
      <c r="AZ194" s="158">
        <f t="shared" si="652"/>
        <v>0</v>
      </c>
      <c r="BA194" s="158">
        <f t="shared" si="652"/>
        <v>0</v>
      </c>
      <c r="BB194" s="158">
        <f t="shared" si="652"/>
        <v>0</v>
      </c>
      <c r="BC194" s="158">
        <f t="shared" si="652"/>
        <v>0</v>
      </c>
      <c r="BD194" s="158">
        <f t="shared" si="652"/>
        <v>0</v>
      </c>
      <c r="BE194" s="158">
        <f t="shared" si="652"/>
        <v>0</v>
      </c>
      <c r="BF194" s="158">
        <f t="shared" si="652"/>
        <v>0</v>
      </c>
      <c r="BG194" s="158">
        <f t="shared" si="652"/>
        <v>0</v>
      </c>
      <c r="BH194" s="158">
        <f t="shared" ref="BH194" si="653">BG195</f>
        <v>0</v>
      </c>
      <c r="BI194" s="158">
        <f t="shared" ref="BI194" si="654">BH195</f>
        <v>0</v>
      </c>
      <c r="BJ194" s="158">
        <f t="shared" ref="BJ194" si="655">BI195</f>
        <v>0</v>
      </c>
      <c r="BK194" s="158">
        <f t="shared" ref="BK194" si="656">BJ195</f>
        <v>0</v>
      </c>
      <c r="BL194" s="158">
        <f t="shared" ref="BL194" si="657">BK195</f>
        <v>0</v>
      </c>
      <c r="BM194" s="158">
        <f t="shared" ref="BM194" si="658">BL195</f>
        <v>0</v>
      </c>
      <c r="BN194" s="158">
        <f t="shared" ref="BN194" si="659">BM195</f>
        <v>0</v>
      </c>
      <c r="BO194" s="158">
        <f t="shared" ref="BO194" si="660">BN195</f>
        <v>0</v>
      </c>
      <c r="BP194" s="158">
        <f t="shared" ref="BP194" si="661">BO195</f>
        <v>0</v>
      </c>
      <c r="BQ194" s="158">
        <f t="shared" ref="BQ194" si="662">BP195</f>
        <v>0</v>
      </c>
      <c r="BR194" s="158">
        <f t="shared" ref="BR194" si="663">BQ195</f>
        <v>0</v>
      </c>
      <c r="BS194" s="158">
        <f t="shared" ref="BS194" si="664">BR195</f>
        <v>0</v>
      </c>
      <c r="BT194" s="158">
        <f t="shared" ref="BT194" si="665">BS195</f>
        <v>0</v>
      </c>
      <c r="BU194" s="158">
        <f t="shared" ref="BU194" si="666">BT195</f>
        <v>0</v>
      </c>
      <c r="BV194" s="158">
        <f t="shared" ref="BV194" si="667">BU195</f>
        <v>0</v>
      </c>
      <c r="BW194" s="158">
        <f t="shared" ref="BW194" si="668">BV195</f>
        <v>0</v>
      </c>
      <c r="BX194" s="158">
        <f t="shared" ref="BX194" si="669">BW195</f>
        <v>0</v>
      </c>
      <c r="BY194" s="158">
        <f t="shared" ref="BY194" si="670">BX195</f>
        <v>0</v>
      </c>
      <c r="BZ194" s="158">
        <f t="shared" ref="BZ194" si="671">BY195</f>
        <v>0</v>
      </c>
      <c r="CA194" s="158">
        <f t="shared" ref="CA194" si="672">BZ195</f>
        <v>0</v>
      </c>
      <c r="CB194" s="158">
        <f t="shared" ref="CB194" si="673">CA195</f>
        <v>0</v>
      </c>
      <c r="CC194" s="158">
        <f t="shared" ref="CC194" si="674">CB195</f>
        <v>0</v>
      </c>
      <c r="CD194" s="158">
        <f t="shared" ref="CD194" si="675">CC195</f>
        <v>0</v>
      </c>
      <c r="CE194" s="158">
        <f t="shared" ref="CE194" si="676">CD195</f>
        <v>0</v>
      </c>
    </row>
    <row r="195" spans="1:83">
      <c r="A195" s="41">
        <f>ROW()</f>
        <v>195</v>
      </c>
      <c r="C195" s="108" t="str">
        <f t="shared" si="599"/>
        <v>기말의 현금</v>
      </c>
      <c r="D195" s="108"/>
      <c r="E195" s="108"/>
      <c r="F195" s="108"/>
      <c r="G195" s="108"/>
      <c r="H195" s="108"/>
      <c r="I195" s="108"/>
      <c r="J195" s="159">
        <f>CE195</f>
        <v>0</v>
      </c>
      <c r="K195" s="159">
        <f>SUM(K193:K194)</f>
        <v>0</v>
      </c>
      <c r="L195" s="159">
        <f>SUM(L193:L194)</f>
        <v>0</v>
      </c>
      <c r="M195" s="159">
        <f t="shared" ref="M195" si="677">SUM(M193:M194)</f>
        <v>0</v>
      </c>
      <c r="N195" s="159">
        <f t="shared" ref="N195" si="678">SUM(N193:N194)</f>
        <v>0</v>
      </c>
      <c r="O195" s="159">
        <f t="shared" ref="O195" si="679">SUM(O193:O194)</f>
        <v>0</v>
      </c>
      <c r="P195" s="159">
        <f t="shared" ref="P195" si="680">SUM(P193:P194)</f>
        <v>0</v>
      </c>
      <c r="Q195" s="159">
        <f t="shared" ref="Q195" si="681">SUM(Q193:Q194)</f>
        <v>0</v>
      </c>
      <c r="R195" s="159">
        <f t="shared" ref="R195" si="682">SUM(R193:R194)</f>
        <v>0</v>
      </c>
      <c r="S195" s="159">
        <f t="shared" ref="S195" si="683">SUM(S193:S194)</f>
        <v>0</v>
      </c>
      <c r="T195" s="159">
        <f t="shared" ref="T195" si="684">SUM(T193:T194)</f>
        <v>0</v>
      </c>
      <c r="U195" s="159">
        <f t="shared" ref="U195" si="685">SUM(U193:U194)</f>
        <v>0</v>
      </c>
      <c r="V195" s="159">
        <f t="shared" ref="V195" si="686">SUM(V193:V194)</f>
        <v>0</v>
      </c>
      <c r="W195" s="159">
        <f t="shared" ref="W195" si="687">SUM(W193:W194)</f>
        <v>0</v>
      </c>
      <c r="X195" s="159">
        <f t="shared" ref="X195" si="688">SUM(X193:X194)</f>
        <v>0</v>
      </c>
      <c r="Y195" s="159">
        <f t="shared" ref="Y195" si="689">SUM(Y193:Y194)</f>
        <v>0</v>
      </c>
      <c r="Z195" s="159">
        <f t="shared" ref="Z195" si="690">SUM(Z193:Z194)</f>
        <v>0</v>
      </c>
      <c r="AA195" s="159">
        <f t="shared" ref="AA195" si="691">SUM(AA193:AA194)</f>
        <v>0</v>
      </c>
      <c r="AB195" s="159">
        <f t="shared" ref="AB195" si="692">SUM(AB193:AB194)</f>
        <v>0</v>
      </c>
      <c r="AC195" s="159">
        <f t="shared" ref="AC195" si="693">SUM(AC193:AC194)</f>
        <v>0</v>
      </c>
      <c r="AD195" s="159">
        <f t="shared" ref="AD195" si="694">SUM(AD193:AD194)</f>
        <v>0</v>
      </c>
      <c r="AE195" s="159">
        <f t="shared" ref="AE195" si="695">SUM(AE193:AE194)</f>
        <v>0</v>
      </c>
      <c r="AF195" s="159">
        <f t="shared" ref="AF195" si="696">SUM(AF193:AF194)</f>
        <v>0</v>
      </c>
      <c r="AG195" s="159">
        <f t="shared" ref="AG195" si="697">SUM(AG193:AG194)</f>
        <v>0</v>
      </c>
      <c r="AH195" s="159">
        <f t="shared" ref="AH195" si="698">SUM(AH193:AH194)</f>
        <v>0</v>
      </c>
      <c r="AI195" s="159">
        <f t="shared" ref="AI195" si="699">SUM(AI193:AI194)</f>
        <v>0</v>
      </c>
      <c r="AJ195" s="159">
        <f t="shared" ref="AJ195" si="700">SUM(AJ193:AJ194)</f>
        <v>0</v>
      </c>
      <c r="AK195" s="159">
        <f t="shared" ref="AK195" si="701">SUM(AK193:AK194)</f>
        <v>0</v>
      </c>
      <c r="AL195" s="159">
        <f t="shared" ref="AL195" si="702">SUM(AL193:AL194)</f>
        <v>0</v>
      </c>
      <c r="AM195" s="159">
        <f t="shared" ref="AM195" si="703">SUM(AM193:AM194)</f>
        <v>0</v>
      </c>
      <c r="AN195" s="159">
        <f t="shared" ref="AN195" si="704">SUM(AN193:AN194)</f>
        <v>0</v>
      </c>
      <c r="AO195" s="159">
        <f t="shared" ref="AO195" si="705">SUM(AO193:AO194)</f>
        <v>0</v>
      </c>
      <c r="AP195" s="159">
        <f t="shared" ref="AP195" si="706">SUM(AP193:AP194)</f>
        <v>0</v>
      </c>
      <c r="AQ195" s="159">
        <f t="shared" ref="AQ195" si="707">SUM(AQ193:AQ194)</f>
        <v>0</v>
      </c>
      <c r="AR195" s="159">
        <f t="shared" ref="AR195" si="708">SUM(AR193:AR194)</f>
        <v>0</v>
      </c>
      <c r="AS195" s="159">
        <f t="shared" ref="AS195" si="709">SUM(AS193:AS194)</f>
        <v>0</v>
      </c>
      <c r="AT195" s="159">
        <f t="shared" ref="AT195" si="710">SUM(AT193:AT194)</f>
        <v>0</v>
      </c>
      <c r="AU195" s="159">
        <f t="shared" ref="AU195" si="711">SUM(AU193:AU194)</f>
        <v>0</v>
      </c>
      <c r="AV195" s="159">
        <f t="shared" ref="AV195" si="712">SUM(AV193:AV194)</f>
        <v>0</v>
      </c>
      <c r="AW195" s="159">
        <f t="shared" ref="AW195" si="713">SUM(AW193:AW194)</f>
        <v>0</v>
      </c>
      <c r="AX195" s="159">
        <f t="shared" ref="AX195" si="714">SUM(AX193:AX194)</f>
        <v>0</v>
      </c>
      <c r="AY195" s="159">
        <f t="shared" ref="AY195" si="715">SUM(AY193:AY194)</f>
        <v>0</v>
      </c>
      <c r="AZ195" s="159">
        <f t="shared" ref="AZ195" si="716">SUM(AZ193:AZ194)</f>
        <v>0</v>
      </c>
      <c r="BA195" s="159">
        <f t="shared" ref="BA195" si="717">SUM(BA193:BA194)</f>
        <v>0</v>
      </c>
      <c r="BB195" s="159">
        <f t="shared" ref="BB195" si="718">SUM(BB193:BB194)</f>
        <v>0</v>
      </c>
      <c r="BC195" s="159">
        <f t="shared" ref="BC195" si="719">SUM(BC193:BC194)</f>
        <v>0</v>
      </c>
      <c r="BD195" s="159">
        <f t="shared" ref="BD195" si="720">SUM(BD193:BD194)</f>
        <v>0</v>
      </c>
      <c r="BE195" s="159">
        <f t="shared" ref="BE195" si="721">SUM(BE193:BE194)</f>
        <v>0</v>
      </c>
      <c r="BF195" s="159">
        <f t="shared" ref="BF195" si="722">SUM(BF193:BF194)</f>
        <v>0</v>
      </c>
      <c r="BG195" s="159">
        <f t="shared" ref="BG195:BS195" si="723">SUM(BG193:BG194)</f>
        <v>0</v>
      </c>
      <c r="BH195" s="159">
        <f t="shared" si="723"/>
        <v>0</v>
      </c>
      <c r="BI195" s="159">
        <f t="shared" si="723"/>
        <v>0</v>
      </c>
      <c r="BJ195" s="159">
        <f t="shared" si="723"/>
        <v>0</v>
      </c>
      <c r="BK195" s="159">
        <f t="shared" si="723"/>
        <v>0</v>
      </c>
      <c r="BL195" s="159">
        <f t="shared" si="723"/>
        <v>0</v>
      </c>
      <c r="BM195" s="159">
        <f t="shared" si="723"/>
        <v>0</v>
      </c>
      <c r="BN195" s="159">
        <f t="shared" si="723"/>
        <v>0</v>
      </c>
      <c r="BO195" s="159">
        <f t="shared" si="723"/>
        <v>0</v>
      </c>
      <c r="BP195" s="159">
        <f t="shared" si="723"/>
        <v>0</v>
      </c>
      <c r="BQ195" s="159">
        <f t="shared" si="723"/>
        <v>0</v>
      </c>
      <c r="BR195" s="159">
        <f t="shared" si="723"/>
        <v>0</v>
      </c>
      <c r="BS195" s="159">
        <f t="shared" si="723"/>
        <v>0</v>
      </c>
      <c r="BT195" s="159">
        <f t="shared" ref="BT195:CE195" si="724">SUM(BT193:BT194)</f>
        <v>0</v>
      </c>
      <c r="BU195" s="159">
        <f t="shared" si="724"/>
        <v>0</v>
      </c>
      <c r="BV195" s="159">
        <f t="shared" si="724"/>
        <v>0</v>
      </c>
      <c r="BW195" s="159">
        <f t="shared" si="724"/>
        <v>0</v>
      </c>
      <c r="BX195" s="159">
        <f t="shared" si="724"/>
        <v>0</v>
      </c>
      <c r="BY195" s="159">
        <f t="shared" si="724"/>
        <v>0</v>
      </c>
      <c r="BZ195" s="159">
        <f t="shared" si="724"/>
        <v>0</v>
      </c>
      <c r="CA195" s="159">
        <f t="shared" si="724"/>
        <v>0</v>
      </c>
      <c r="CB195" s="159">
        <f t="shared" si="724"/>
        <v>0</v>
      </c>
      <c r="CC195" s="159">
        <f t="shared" si="724"/>
        <v>0</v>
      </c>
      <c r="CD195" s="159">
        <f t="shared" si="724"/>
        <v>0</v>
      </c>
      <c r="CE195" s="159">
        <f t="shared" si="724"/>
        <v>0</v>
      </c>
    </row>
    <row r="196" spans="1:83">
      <c r="A196" s="41">
        <f>ROW()</f>
        <v>196</v>
      </c>
      <c r="J196" s="155"/>
      <c r="K196" s="155"/>
      <c r="L196" s="155"/>
      <c r="M196" s="155"/>
      <c r="N196" s="155"/>
      <c r="O196" s="155"/>
      <c r="P196" s="155"/>
      <c r="Q196" s="155"/>
      <c r="R196" s="155"/>
      <c r="S196" s="155"/>
      <c r="T196" s="155"/>
      <c r="U196" s="155"/>
      <c r="V196" s="155"/>
      <c r="W196" s="155"/>
      <c r="X196" s="155"/>
      <c r="Y196" s="155"/>
      <c r="Z196" s="155"/>
      <c r="AA196" s="155"/>
      <c r="AB196" s="155"/>
      <c r="AC196" s="155"/>
      <c r="AD196" s="155"/>
      <c r="AE196" s="155"/>
      <c r="AF196" s="155"/>
      <c r="AG196" s="155"/>
      <c r="AH196" s="155"/>
      <c r="AI196" s="155"/>
      <c r="AJ196" s="155"/>
      <c r="AK196" s="155"/>
      <c r="AL196" s="155"/>
      <c r="AM196" s="155"/>
      <c r="AN196" s="155"/>
      <c r="AO196" s="155"/>
      <c r="AP196" s="155"/>
      <c r="AQ196" s="155"/>
      <c r="AR196" s="155"/>
      <c r="AS196" s="155"/>
      <c r="AT196" s="155"/>
      <c r="AU196" s="155"/>
      <c r="AV196" s="155"/>
      <c r="AW196" s="155"/>
      <c r="AX196" s="155"/>
      <c r="AY196" s="155"/>
      <c r="AZ196" s="155"/>
      <c r="BA196" s="155"/>
      <c r="BB196" s="155"/>
      <c r="BC196" s="155"/>
      <c r="BD196" s="155"/>
      <c r="BE196" s="155"/>
      <c r="BF196" s="155"/>
      <c r="BG196" s="155"/>
      <c r="BH196" s="155"/>
      <c r="BI196" s="155"/>
      <c r="BJ196" s="155"/>
      <c r="BK196" s="155"/>
      <c r="BL196" s="155"/>
      <c r="BM196" s="155"/>
      <c r="BN196" s="155"/>
      <c r="BO196" s="155"/>
      <c r="BP196" s="155"/>
      <c r="BQ196" s="155"/>
      <c r="BR196" s="155"/>
      <c r="BS196" s="155"/>
      <c r="BT196" s="155"/>
      <c r="BU196" s="155"/>
      <c r="BV196" s="155"/>
      <c r="BW196" s="155"/>
      <c r="BX196" s="155"/>
      <c r="BY196" s="155"/>
      <c r="BZ196" s="155"/>
      <c r="CA196" s="155"/>
      <c r="CB196" s="155"/>
      <c r="CC196" s="155"/>
      <c r="CD196" s="155"/>
      <c r="CE196" s="155"/>
    </row>
    <row r="197" spans="1:83" hidden="1" outlineLevel="1">
      <c r="A197" s="41">
        <f>ROW()</f>
        <v>197</v>
      </c>
      <c r="C197" s="119" t="s">
        <v>117</v>
      </c>
      <c r="E197" s="41" t="s">
        <v>226</v>
      </c>
      <c r="J197" s="155"/>
      <c r="K197" s="155"/>
      <c r="L197" s="155">
        <f t="shared" ref="L197:AQ197" si="725">SUM(L172,L173)</f>
        <v>0</v>
      </c>
      <c r="M197" s="155">
        <f t="shared" si="725"/>
        <v>0</v>
      </c>
      <c r="N197" s="155">
        <f t="shared" si="725"/>
        <v>0</v>
      </c>
      <c r="O197" s="155">
        <f t="shared" si="725"/>
        <v>0</v>
      </c>
      <c r="P197" s="155">
        <f t="shared" si="725"/>
        <v>0</v>
      </c>
      <c r="Q197" s="155">
        <f t="shared" si="725"/>
        <v>3427393.4249749989</v>
      </c>
      <c r="R197" s="155">
        <f t="shared" si="725"/>
        <v>0</v>
      </c>
      <c r="S197" s="155">
        <f t="shared" si="725"/>
        <v>0</v>
      </c>
      <c r="T197" s="155">
        <f t="shared" si="725"/>
        <v>0</v>
      </c>
      <c r="U197" s="155">
        <f t="shared" si="725"/>
        <v>0</v>
      </c>
      <c r="V197" s="155">
        <f t="shared" si="725"/>
        <v>0</v>
      </c>
      <c r="W197" s="155">
        <f t="shared" si="725"/>
        <v>3427393.4249749989</v>
      </c>
      <c r="X197" s="155">
        <f t="shared" si="725"/>
        <v>0</v>
      </c>
      <c r="Y197" s="155">
        <f t="shared" si="725"/>
        <v>0</v>
      </c>
      <c r="Z197" s="155">
        <f t="shared" si="725"/>
        <v>0</v>
      </c>
      <c r="AA197" s="155">
        <f t="shared" si="725"/>
        <v>0</v>
      </c>
      <c r="AB197" s="155">
        <f t="shared" si="725"/>
        <v>0</v>
      </c>
      <c r="AC197" s="155">
        <f t="shared" si="725"/>
        <v>3487227.8263496244</v>
      </c>
      <c r="AD197" s="155">
        <f t="shared" si="725"/>
        <v>0</v>
      </c>
      <c r="AE197" s="155">
        <f t="shared" si="725"/>
        <v>0</v>
      </c>
      <c r="AF197" s="155">
        <f t="shared" si="725"/>
        <v>0</v>
      </c>
      <c r="AG197" s="155">
        <f t="shared" si="725"/>
        <v>0</v>
      </c>
      <c r="AH197" s="155">
        <f t="shared" si="725"/>
        <v>0</v>
      </c>
      <c r="AI197" s="155">
        <f t="shared" si="725"/>
        <v>3487227.8263496244</v>
      </c>
      <c r="AJ197" s="155">
        <f t="shared" si="725"/>
        <v>0</v>
      </c>
      <c r="AK197" s="155">
        <f t="shared" si="725"/>
        <v>0</v>
      </c>
      <c r="AL197" s="155">
        <f t="shared" si="725"/>
        <v>0</v>
      </c>
      <c r="AM197" s="155">
        <f t="shared" si="725"/>
        <v>0</v>
      </c>
      <c r="AN197" s="155">
        <f t="shared" si="725"/>
        <v>0</v>
      </c>
      <c r="AO197" s="155">
        <f t="shared" si="725"/>
        <v>3547967.2437448674</v>
      </c>
      <c r="AP197" s="155">
        <f t="shared" si="725"/>
        <v>0</v>
      </c>
      <c r="AQ197" s="155">
        <f t="shared" si="725"/>
        <v>0</v>
      </c>
      <c r="AR197" s="155">
        <f t="shared" ref="AR197:BW197" si="726">SUM(AR172,AR173)</f>
        <v>0</v>
      </c>
      <c r="AS197" s="155">
        <f t="shared" si="726"/>
        <v>0</v>
      </c>
      <c r="AT197" s="155">
        <f t="shared" si="726"/>
        <v>0</v>
      </c>
      <c r="AU197" s="155">
        <f t="shared" si="726"/>
        <v>3547967.2437448674</v>
      </c>
      <c r="AV197" s="155">
        <f t="shared" si="726"/>
        <v>0</v>
      </c>
      <c r="AW197" s="155">
        <f t="shared" si="726"/>
        <v>0</v>
      </c>
      <c r="AX197" s="155">
        <f t="shared" si="726"/>
        <v>0</v>
      </c>
      <c r="AY197" s="155">
        <f t="shared" si="726"/>
        <v>0</v>
      </c>
      <c r="AZ197" s="155">
        <f t="shared" si="726"/>
        <v>0</v>
      </c>
      <c r="BA197" s="155">
        <f t="shared" si="726"/>
        <v>3610125.2524010395</v>
      </c>
      <c r="BB197" s="155">
        <f t="shared" si="726"/>
        <v>0</v>
      </c>
      <c r="BC197" s="155">
        <f t="shared" si="726"/>
        <v>0</v>
      </c>
      <c r="BD197" s="155">
        <f t="shared" si="726"/>
        <v>0</v>
      </c>
      <c r="BE197" s="155">
        <f t="shared" si="726"/>
        <v>0</v>
      </c>
      <c r="BF197" s="155">
        <f t="shared" si="726"/>
        <v>0</v>
      </c>
      <c r="BG197" s="155">
        <f t="shared" si="726"/>
        <v>3610125.2524010395</v>
      </c>
      <c r="BH197" s="155">
        <f t="shared" si="726"/>
        <v>0</v>
      </c>
      <c r="BI197" s="155">
        <f t="shared" si="726"/>
        <v>0</v>
      </c>
      <c r="BJ197" s="155">
        <f t="shared" si="726"/>
        <v>0</v>
      </c>
      <c r="BK197" s="155">
        <f t="shared" si="726"/>
        <v>0</v>
      </c>
      <c r="BL197" s="155">
        <f t="shared" si="726"/>
        <v>0</v>
      </c>
      <c r="BM197" s="155">
        <f t="shared" si="726"/>
        <v>3672715.6311870548</v>
      </c>
      <c r="BN197" s="155">
        <f t="shared" si="726"/>
        <v>0</v>
      </c>
      <c r="BO197" s="155">
        <f t="shared" si="726"/>
        <v>0</v>
      </c>
      <c r="BP197" s="155">
        <f t="shared" si="726"/>
        <v>0</v>
      </c>
      <c r="BQ197" s="155">
        <f t="shared" si="726"/>
        <v>0</v>
      </c>
      <c r="BR197" s="155">
        <f t="shared" si="726"/>
        <v>0</v>
      </c>
      <c r="BS197" s="155">
        <f t="shared" si="726"/>
        <v>3672715.6311870548</v>
      </c>
      <c r="BT197" s="155">
        <f t="shared" si="726"/>
        <v>0</v>
      </c>
      <c r="BU197" s="155">
        <f t="shared" si="726"/>
        <v>0</v>
      </c>
      <c r="BV197" s="155">
        <f t="shared" si="726"/>
        <v>0</v>
      </c>
      <c r="BW197" s="155">
        <f t="shared" si="726"/>
        <v>0</v>
      </c>
      <c r="BX197" s="155">
        <f t="shared" ref="BX197:CE197" si="727">SUM(BX172,BX173)</f>
        <v>0</v>
      </c>
      <c r="BY197" s="155">
        <f t="shared" si="727"/>
        <v>0</v>
      </c>
      <c r="BZ197" s="155">
        <f t="shared" si="727"/>
        <v>0</v>
      </c>
      <c r="CA197" s="155">
        <f t="shared" si="727"/>
        <v>0</v>
      </c>
      <c r="CB197" s="155">
        <f t="shared" si="727"/>
        <v>0</v>
      </c>
      <c r="CC197" s="155">
        <f t="shared" si="727"/>
        <v>0</v>
      </c>
      <c r="CD197" s="155">
        <f t="shared" si="727"/>
        <v>0</v>
      </c>
      <c r="CE197" s="155">
        <f t="shared" si="727"/>
        <v>0</v>
      </c>
    </row>
    <row r="198" spans="1:83" hidden="1" outlineLevel="1">
      <c r="A198" s="41">
        <f>ROW()</f>
        <v>198</v>
      </c>
    </row>
    <row r="199" spans="1:83" hidden="1" outlineLevel="1">
      <c r="A199" s="41">
        <f>ROW()</f>
        <v>199</v>
      </c>
      <c r="E199" s="41" t="s">
        <v>227</v>
      </c>
      <c r="F199" s="334">
        <f>'A&amp;R'!O17</f>
        <v>12</v>
      </c>
      <c r="G199" s="96">
        <f>'A&amp;R'!N17</f>
        <v>92315430.25</v>
      </c>
      <c r="H199" s="301">
        <f>'A&amp;R'!P17</f>
        <v>6.0000000000000001E-3</v>
      </c>
      <c r="I199" s="44">
        <f>G199*H199</f>
        <v>553892.58149999997</v>
      </c>
      <c r="L199" s="302">
        <f>(MOD(L$8,$F199)=0)*L$11*$I199</f>
        <v>0</v>
      </c>
      <c r="M199" s="302">
        <f t="shared" ref="M199:BX199" si="728">(MOD(M$8,$F199)=0)*M$11*$I199</f>
        <v>0</v>
      </c>
      <c r="N199" s="302">
        <f t="shared" si="728"/>
        <v>0</v>
      </c>
      <c r="O199" s="302">
        <f t="shared" si="728"/>
        <v>0</v>
      </c>
      <c r="P199" s="302">
        <f t="shared" si="728"/>
        <v>0</v>
      </c>
      <c r="Q199" s="302">
        <f t="shared" si="728"/>
        <v>0</v>
      </c>
      <c r="R199" s="302">
        <f t="shared" si="728"/>
        <v>0</v>
      </c>
      <c r="S199" s="302">
        <f t="shared" si="728"/>
        <v>0</v>
      </c>
      <c r="T199" s="302">
        <f t="shared" si="728"/>
        <v>0</v>
      </c>
      <c r="U199" s="302">
        <f t="shared" si="728"/>
        <v>0</v>
      </c>
      <c r="V199" s="302">
        <f t="shared" si="728"/>
        <v>0</v>
      </c>
      <c r="W199" s="302">
        <f t="shared" si="728"/>
        <v>553892.58149999997</v>
      </c>
      <c r="X199" s="302">
        <f t="shared" si="728"/>
        <v>0</v>
      </c>
      <c r="Y199" s="302">
        <f t="shared" si="728"/>
        <v>0</v>
      </c>
      <c r="Z199" s="302">
        <f t="shared" si="728"/>
        <v>0</v>
      </c>
      <c r="AA199" s="302">
        <f t="shared" si="728"/>
        <v>0</v>
      </c>
      <c r="AB199" s="302">
        <f t="shared" si="728"/>
        <v>0</v>
      </c>
      <c r="AC199" s="302">
        <f t="shared" si="728"/>
        <v>0</v>
      </c>
      <c r="AD199" s="302">
        <f t="shared" si="728"/>
        <v>0</v>
      </c>
      <c r="AE199" s="302">
        <f t="shared" si="728"/>
        <v>0</v>
      </c>
      <c r="AF199" s="302">
        <f t="shared" si="728"/>
        <v>0</v>
      </c>
      <c r="AG199" s="302">
        <f t="shared" si="728"/>
        <v>0</v>
      </c>
      <c r="AH199" s="302">
        <f t="shared" si="728"/>
        <v>0</v>
      </c>
      <c r="AI199" s="302">
        <f t="shared" si="728"/>
        <v>553892.58149999997</v>
      </c>
      <c r="AJ199" s="302">
        <f t="shared" si="728"/>
        <v>0</v>
      </c>
      <c r="AK199" s="302">
        <f t="shared" si="728"/>
        <v>0</v>
      </c>
      <c r="AL199" s="302">
        <f t="shared" si="728"/>
        <v>0</v>
      </c>
      <c r="AM199" s="302">
        <f t="shared" si="728"/>
        <v>0</v>
      </c>
      <c r="AN199" s="302">
        <f t="shared" si="728"/>
        <v>0</v>
      </c>
      <c r="AO199" s="302">
        <f t="shared" si="728"/>
        <v>0</v>
      </c>
      <c r="AP199" s="302">
        <f t="shared" si="728"/>
        <v>0</v>
      </c>
      <c r="AQ199" s="302">
        <f t="shared" si="728"/>
        <v>0</v>
      </c>
      <c r="AR199" s="302">
        <f t="shared" si="728"/>
        <v>0</v>
      </c>
      <c r="AS199" s="302">
        <f t="shared" si="728"/>
        <v>0</v>
      </c>
      <c r="AT199" s="302">
        <f t="shared" si="728"/>
        <v>0</v>
      </c>
      <c r="AU199" s="302">
        <f t="shared" si="728"/>
        <v>553892.58149999997</v>
      </c>
      <c r="AV199" s="302">
        <f t="shared" si="728"/>
        <v>0</v>
      </c>
      <c r="AW199" s="302">
        <f t="shared" si="728"/>
        <v>0</v>
      </c>
      <c r="AX199" s="302">
        <f t="shared" si="728"/>
        <v>0</v>
      </c>
      <c r="AY199" s="302">
        <f t="shared" si="728"/>
        <v>0</v>
      </c>
      <c r="AZ199" s="302">
        <f t="shared" si="728"/>
        <v>0</v>
      </c>
      <c r="BA199" s="302">
        <f t="shared" si="728"/>
        <v>0</v>
      </c>
      <c r="BB199" s="302">
        <f t="shared" si="728"/>
        <v>0</v>
      </c>
      <c r="BC199" s="302">
        <f t="shared" si="728"/>
        <v>0</v>
      </c>
      <c r="BD199" s="302">
        <f t="shared" si="728"/>
        <v>0</v>
      </c>
      <c r="BE199" s="302">
        <f t="shared" si="728"/>
        <v>0</v>
      </c>
      <c r="BF199" s="302">
        <f t="shared" si="728"/>
        <v>0</v>
      </c>
      <c r="BG199" s="302">
        <f t="shared" si="728"/>
        <v>553892.58149999997</v>
      </c>
      <c r="BH199" s="302">
        <f t="shared" si="728"/>
        <v>0</v>
      </c>
      <c r="BI199" s="302">
        <f t="shared" si="728"/>
        <v>0</v>
      </c>
      <c r="BJ199" s="302">
        <f t="shared" si="728"/>
        <v>0</v>
      </c>
      <c r="BK199" s="302">
        <f t="shared" si="728"/>
        <v>0</v>
      </c>
      <c r="BL199" s="302">
        <f t="shared" si="728"/>
        <v>0</v>
      </c>
      <c r="BM199" s="302">
        <f t="shared" si="728"/>
        <v>0</v>
      </c>
      <c r="BN199" s="302">
        <f t="shared" si="728"/>
        <v>0</v>
      </c>
      <c r="BO199" s="302">
        <f t="shared" si="728"/>
        <v>0</v>
      </c>
      <c r="BP199" s="302">
        <f t="shared" si="728"/>
        <v>0</v>
      </c>
      <c r="BQ199" s="302">
        <f t="shared" si="728"/>
        <v>0</v>
      </c>
      <c r="BR199" s="302">
        <f t="shared" si="728"/>
        <v>0</v>
      </c>
      <c r="BS199" s="302">
        <f t="shared" si="728"/>
        <v>553892.58149999997</v>
      </c>
      <c r="BT199" s="302">
        <f t="shared" si="728"/>
        <v>0</v>
      </c>
      <c r="BU199" s="302">
        <f t="shared" si="728"/>
        <v>0</v>
      </c>
      <c r="BV199" s="302">
        <f t="shared" si="728"/>
        <v>0</v>
      </c>
      <c r="BW199" s="302">
        <f t="shared" si="728"/>
        <v>0</v>
      </c>
      <c r="BX199" s="302">
        <f t="shared" si="728"/>
        <v>0</v>
      </c>
      <c r="BY199" s="302">
        <f t="shared" ref="BY199:CE199" si="729">(MOD(BY$8,$F199)=0)*BY$11*$I199</f>
        <v>0</v>
      </c>
      <c r="BZ199" s="302">
        <f t="shared" si="729"/>
        <v>0</v>
      </c>
      <c r="CA199" s="302">
        <f t="shared" si="729"/>
        <v>0</v>
      </c>
      <c r="CB199" s="302">
        <f t="shared" si="729"/>
        <v>0</v>
      </c>
      <c r="CC199" s="302">
        <f t="shared" si="729"/>
        <v>0</v>
      </c>
      <c r="CD199" s="302">
        <f t="shared" si="729"/>
        <v>0</v>
      </c>
      <c r="CE199" s="302">
        <f t="shared" si="729"/>
        <v>0</v>
      </c>
    </row>
    <row r="200" spans="1:83" hidden="1" outlineLevel="1">
      <c r="A200" s="41">
        <f>ROW()</f>
        <v>200</v>
      </c>
      <c r="E200" s="41" t="s">
        <v>228</v>
      </c>
      <c r="L200" s="302">
        <f>L201*L202</f>
        <v>0</v>
      </c>
      <c r="M200" s="302">
        <f t="shared" ref="M200:BX200" si="730">M201*M202</f>
        <v>0</v>
      </c>
      <c r="N200" s="302">
        <f t="shared" si="730"/>
        <v>0</v>
      </c>
      <c r="O200" s="302">
        <f t="shared" si="730"/>
        <v>0</v>
      </c>
      <c r="P200" s="302">
        <f t="shared" si="730"/>
        <v>0</v>
      </c>
      <c r="Q200" s="302">
        <f t="shared" si="730"/>
        <v>16451.4884398799</v>
      </c>
      <c r="R200" s="302">
        <f t="shared" si="730"/>
        <v>0</v>
      </c>
      <c r="S200" s="302">
        <f t="shared" si="730"/>
        <v>0</v>
      </c>
      <c r="T200" s="302">
        <f t="shared" si="730"/>
        <v>0</v>
      </c>
      <c r="U200" s="302">
        <f t="shared" si="730"/>
        <v>0</v>
      </c>
      <c r="V200" s="302">
        <f t="shared" si="730"/>
        <v>0</v>
      </c>
      <c r="W200" s="302">
        <f t="shared" si="730"/>
        <v>16451.4884398799</v>
      </c>
      <c r="X200" s="302">
        <f t="shared" si="730"/>
        <v>0</v>
      </c>
      <c r="Y200" s="302">
        <f t="shared" si="730"/>
        <v>0</v>
      </c>
      <c r="Z200" s="302">
        <f t="shared" si="730"/>
        <v>0</v>
      </c>
      <c r="AA200" s="302">
        <f t="shared" si="730"/>
        <v>0</v>
      </c>
      <c r="AB200" s="302">
        <f t="shared" si="730"/>
        <v>0</v>
      </c>
      <c r="AC200" s="302">
        <f t="shared" si="730"/>
        <v>16738.693566478101</v>
      </c>
      <c r="AD200" s="302">
        <f t="shared" si="730"/>
        <v>0</v>
      </c>
      <c r="AE200" s="302">
        <f t="shared" si="730"/>
        <v>0</v>
      </c>
      <c r="AF200" s="302">
        <f t="shared" si="730"/>
        <v>0</v>
      </c>
      <c r="AG200" s="302">
        <f t="shared" si="730"/>
        <v>0</v>
      </c>
      <c r="AH200" s="302">
        <f t="shared" si="730"/>
        <v>0</v>
      </c>
      <c r="AI200" s="302">
        <f t="shared" si="730"/>
        <v>16738.693566478101</v>
      </c>
      <c r="AJ200" s="302">
        <f t="shared" si="730"/>
        <v>0</v>
      </c>
      <c r="AK200" s="302">
        <f t="shared" si="730"/>
        <v>0</v>
      </c>
      <c r="AL200" s="302">
        <f t="shared" si="730"/>
        <v>0</v>
      </c>
      <c r="AM200" s="302">
        <f t="shared" si="730"/>
        <v>0</v>
      </c>
      <c r="AN200" s="302">
        <f t="shared" si="730"/>
        <v>0</v>
      </c>
      <c r="AO200" s="302">
        <f t="shared" si="730"/>
        <v>17030.242769975266</v>
      </c>
      <c r="AP200" s="302">
        <f t="shared" si="730"/>
        <v>0</v>
      </c>
      <c r="AQ200" s="302">
        <f t="shared" si="730"/>
        <v>0</v>
      </c>
      <c r="AR200" s="302">
        <f t="shared" si="730"/>
        <v>0</v>
      </c>
      <c r="AS200" s="302">
        <f t="shared" si="730"/>
        <v>0</v>
      </c>
      <c r="AT200" s="302">
        <f t="shared" si="730"/>
        <v>0</v>
      </c>
      <c r="AU200" s="302">
        <f t="shared" si="730"/>
        <v>17030.242769975266</v>
      </c>
      <c r="AV200" s="302">
        <f t="shared" si="730"/>
        <v>0</v>
      </c>
      <c r="AW200" s="302">
        <f t="shared" si="730"/>
        <v>0</v>
      </c>
      <c r="AX200" s="302">
        <f t="shared" si="730"/>
        <v>0</v>
      </c>
      <c r="AY200" s="302">
        <f t="shared" si="730"/>
        <v>0</v>
      </c>
      <c r="AZ200" s="302">
        <f t="shared" si="730"/>
        <v>0</v>
      </c>
      <c r="BA200" s="302">
        <f t="shared" si="730"/>
        <v>17328.601211524889</v>
      </c>
      <c r="BB200" s="302">
        <f t="shared" si="730"/>
        <v>0</v>
      </c>
      <c r="BC200" s="302">
        <f t="shared" si="730"/>
        <v>0</v>
      </c>
      <c r="BD200" s="302">
        <f t="shared" si="730"/>
        <v>0</v>
      </c>
      <c r="BE200" s="302">
        <f t="shared" si="730"/>
        <v>0</v>
      </c>
      <c r="BF200" s="302">
        <f t="shared" si="730"/>
        <v>0</v>
      </c>
      <c r="BG200" s="302">
        <f t="shared" si="730"/>
        <v>17328.601211524889</v>
      </c>
      <c r="BH200" s="302">
        <f t="shared" si="730"/>
        <v>0</v>
      </c>
      <c r="BI200" s="302">
        <f t="shared" si="730"/>
        <v>0</v>
      </c>
      <c r="BJ200" s="302">
        <f t="shared" si="730"/>
        <v>0</v>
      </c>
      <c r="BK200" s="302">
        <f t="shared" si="730"/>
        <v>0</v>
      </c>
      <c r="BL200" s="302">
        <f t="shared" si="730"/>
        <v>0</v>
      </c>
      <c r="BM200" s="302">
        <f t="shared" si="730"/>
        <v>17629.035029697763</v>
      </c>
      <c r="BN200" s="302">
        <f t="shared" si="730"/>
        <v>0</v>
      </c>
      <c r="BO200" s="302">
        <f t="shared" si="730"/>
        <v>0</v>
      </c>
      <c r="BP200" s="302">
        <f t="shared" si="730"/>
        <v>0</v>
      </c>
      <c r="BQ200" s="302">
        <f t="shared" si="730"/>
        <v>0</v>
      </c>
      <c r="BR200" s="302">
        <f t="shared" si="730"/>
        <v>0</v>
      </c>
      <c r="BS200" s="302">
        <f t="shared" si="730"/>
        <v>17629.035029697763</v>
      </c>
      <c r="BT200" s="302">
        <f t="shared" si="730"/>
        <v>0</v>
      </c>
      <c r="BU200" s="302">
        <f t="shared" si="730"/>
        <v>0</v>
      </c>
      <c r="BV200" s="302">
        <f t="shared" si="730"/>
        <v>0</v>
      </c>
      <c r="BW200" s="302">
        <f t="shared" si="730"/>
        <v>0</v>
      </c>
      <c r="BX200" s="302">
        <f t="shared" si="730"/>
        <v>0</v>
      </c>
      <c r="BY200" s="302">
        <f t="shared" ref="BY200:CE200" si="731">BY201*BY202</f>
        <v>0</v>
      </c>
      <c r="BZ200" s="302">
        <f t="shared" si="731"/>
        <v>0</v>
      </c>
      <c r="CA200" s="302">
        <f t="shared" si="731"/>
        <v>0</v>
      </c>
      <c r="CB200" s="302">
        <f t="shared" si="731"/>
        <v>0</v>
      </c>
      <c r="CC200" s="302">
        <f t="shared" si="731"/>
        <v>0</v>
      </c>
      <c r="CD200" s="302">
        <f t="shared" si="731"/>
        <v>0</v>
      </c>
      <c r="CE200" s="302">
        <f t="shared" si="731"/>
        <v>0</v>
      </c>
    </row>
    <row r="201" spans="1:83" hidden="1" outlineLevel="1">
      <c r="A201" s="41">
        <f>ROW()</f>
        <v>201</v>
      </c>
      <c r="E201" s="41" t="s">
        <v>229</v>
      </c>
      <c r="G201" s="117">
        <f>'A&amp;R'!L18</f>
        <v>0.8</v>
      </c>
      <c r="L201" s="44">
        <f>L197*$G201</f>
        <v>0</v>
      </c>
      <c r="M201" s="44">
        <f t="shared" ref="M201:BX201" si="732">M197*$G201</f>
        <v>0</v>
      </c>
      <c r="N201" s="44">
        <f t="shared" si="732"/>
        <v>0</v>
      </c>
      <c r="O201" s="44">
        <f t="shared" si="732"/>
        <v>0</v>
      </c>
      <c r="P201" s="44">
        <f t="shared" si="732"/>
        <v>0</v>
      </c>
      <c r="Q201" s="44">
        <f t="shared" si="732"/>
        <v>2741914.7399799991</v>
      </c>
      <c r="R201" s="44">
        <f t="shared" si="732"/>
        <v>0</v>
      </c>
      <c r="S201" s="44">
        <f t="shared" si="732"/>
        <v>0</v>
      </c>
      <c r="T201" s="44">
        <f t="shared" si="732"/>
        <v>0</v>
      </c>
      <c r="U201" s="44">
        <f t="shared" si="732"/>
        <v>0</v>
      </c>
      <c r="V201" s="44">
        <f t="shared" si="732"/>
        <v>0</v>
      </c>
      <c r="W201" s="44">
        <f t="shared" si="732"/>
        <v>2741914.7399799991</v>
      </c>
      <c r="X201" s="44">
        <f t="shared" si="732"/>
        <v>0</v>
      </c>
      <c r="Y201" s="44">
        <f t="shared" si="732"/>
        <v>0</v>
      </c>
      <c r="Z201" s="44">
        <f t="shared" si="732"/>
        <v>0</v>
      </c>
      <c r="AA201" s="44">
        <f t="shared" si="732"/>
        <v>0</v>
      </c>
      <c r="AB201" s="44">
        <f t="shared" si="732"/>
        <v>0</v>
      </c>
      <c r="AC201" s="44">
        <f t="shared" si="732"/>
        <v>2789782.2610796997</v>
      </c>
      <c r="AD201" s="44">
        <f t="shared" si="732"/>
        <v>0</v>
      </c>
      <c r="AE201" s="44">
        <f t="shared" si="732"/>
        <v>0</v>
      </c>
      <c r="AF201" s="44">
        <f t="shared" si="732"/>
        <v>0</v>
      </c>
      <c r="AG201" s="44">
        <f t="shared" si="732"/>
        <v>0</v>
      </c>
      <c r="AH201" s="44">
        <f t="shared" si="732"/>
        <v>0</v>
      </c>
      <c r="AI201" s="44">
        <f t="shared" si="732"/>
        <v>2789782.2610796997</v>
      </c>
      <c r="AJ201" s="44">
        <f t="shared" si="732"/>
        <v>0</v>
      </c>
      <c r="AK201" s="44">
        <f t="shared" si="732"/>
        <v>0</v>
      </c>
      <c r="AL201" s="44">
        <f t="shared" si="732"/>
        <v>0</v>
      </c>
      <c r="AM201" s="44">
        <f t="shared" si="732"/>
        <v>0</v>
      </c>
      <c r="AN201" s="44">
        <f t="shared" si="732"/>
        <v>0</v>
      </c>
      <c r="AO201" s="44">
        <f t="shared" si="732"/>
        <v>2838373.7949958942</v>
      </c>
      <c r="AP201" s="44">
        <f t="shared" si="732"/>
        <v>0</v>
      </c>
      <c r="AQ201" s="44">
        <f t="shared" si="732"/>
        <v>0</v>
      </c>
      <c r="AR201" s="44">
        <f t="shared" si="732"/>
        <v>0</v>
      </c>
      <c r="AS201" s="44">
        <f t="shared" si="732"/>
        <v>0</v>
      </c>
      <c r="AT201" s="44">
        <f t="shared" si="732"/>
        <v>0</v>
      </c>
      <c r="AU201" s="44">
        <f t="shared" si="732"/>
        <v>2838373.7949958942</v>
      </c>
      <c r="AV201" s="44">
        <f t="shared" si="732"/>
        <v>0</v>
      </c>
      <c r="AW201" s="44">
        <f t="shared" si="732"/>
        <v>0</v>
      </c>
      <c r="AX201" s="44">
        <f t="shared" si="732"/>
        <v>0</v>
      </c>
      <c r="AY201" s="44">
        <f t="shared" si="732"/>
        <v>0</v>
      </c>
      <c r="AZ201" s="44">
        <f t="shared" si="732"/>
        <v>0</v>
      </c>
      <c r="BA201" s="44">
        <f t="shared" si="732"/>
        <v>2888100.2019208316</v>
      </c>
      <c r="BB201" s="44">
        <f t="shared" si="732"/>
        <v>0</v>
      </c>
      <c r="BC201" s="44">
        <f t="shared" si="732"/>
        <v>0</v>
      </c>
      <c r="BD201" s="44">
        <f t="shared" si="732"/>
        <v>0</v>
      </c>
      <c r="BE201" s="44">
        <f t="shared" si="732"/>
        <v>0</v>
      </c>
      <c r="BF201" s="44">
        <f t="shared" si="732"/>
        <v>0</v>
      </c>
      <c r="BG201" s="44">
        <f t="shared" si="732"/>
        <v>2888100.2019208316</v>
      </c>
      <c r="BH201" s="44">
        <f t="shared" si="732"/>
        <v>0</v>
      </c>
      <c r="BI201" s="44">
        <f t="shared" si="732"/>
        <v>0</v>
      </c>
      <c r="BJ201" s="44">
        <f t="shared" si="732"/>
        <v>0</v>
      </c>
      <c r="BK201" s="44">
        <f t="shared" si="732"/>
        <v>0</v>
      </c>
      <c r="BL201" s="44">
        <f t="shared" si="732"/>
        <v>0</v>
      </c>
      <c r="BM201" s="44">
        <f t="shared" si="732"/>
        <v>2938172.5049496442</v>
      </c>
      <c r="BN201" s="44">
        <f t="shared" si="732"/>
        <v>0</v>
      </c>
      <c r="BO201" s="44">
        <f t="shared" si="732"/>
        <v>0</v>
      </c>
      <c r="BP201" s="44">
        <f t="shared" si="732"/>
        <v>0</v>
      </c>
      <c r="BQ201" s="44">
        <f t="shared" si="732"/>
        <v>0</v>
      </c>
      <c r="BR201" s="44">
        <f t="shared" si="732"/>
        <v>0</v>
      </c>
      <c r="BS201" s="44">
        <f t="shared" si="732"/>
        <v>2938172.5049496442</v>
      </c>
      <c r="BT201" s="44">
        <f t="shared" si="732"/>
        <v>0</v>
      </c>
      <c r="BU201" s="44">
        <f t="shared" si="732"/>
        <v>0</v>
      </c>
      <c r="BV201" s="44">
        <f t="shared" si="732"/>
        <v>0</v>
      </c>
      <c r="BW201" s="44">
        <f t="shared" si="732"/>
        <v>0</v>
      </c>
      <c r="BX201" s="44">
        <f t="shared" si="732"/>
        <v>0</v>
      </c>
      <c r="BY201" s="44">
        <f t="shared" ref="BY201:CE201" si="733">BY197*$G201</f>
        <v>0</v>
      </c>
      <c r="BZ201" s="44">
        <f t="shared" si="733"/>
        <v>0</v>
      </c>
      <c r="CA201" s="44">
        <f t="shared" si="733"/>
        <v>0</v>
      </c>
      <c r="CB201" s="44">
        <f t="shared" si="733"/>
        <v>0</v>
      </c>
      <c r="CC201" s="44">
        <f t="shared" si="733"/>
        <v>0</v>
      </c>
      <c r="CD201" s="44">
        <f t="shared" si="733"/>
        <v>0</v>
      </c>
      <c r="CE201" s="44">
        <f t="shared" si="733"/>
        <v>0</v>
      </c>
    </row>
    <row r="202" spans="1:83" hidden="1" outlineLevel="1">
      <c r="A202" s="41">
        <f>ROW()</f>
        <v>202</v>
      </c>
      <c r="E202" s="41" t="s">
        <v>230</v>
      </c>
      <c r="L202" s="243">
        <f>IFERROR(VLOOKUP(L8,'A&amp;R'!$AH$32:$AL$42,5,FALSE),)</f>
        <v>0</v>
      </c>
      <c r="M202" s="243">
        <f>IFERROR(VLOOKUP(M8,'A&amp;R'!$AH$32:$AL$42,5,FALSE),)</f>
        <v>0</v>
      </c>
      <c r="N202" s="243">
        <f>IFERROR(VLOOKUP(N8,'A&amp;R'!$AH$32:$AL$42,5,FALSE),)</f>
        <v>0</v>
      </c>
      <c r="O202" s="243">
        <f>IFERROR(VLOOKUP(O8,'A&amp;R'!$AH$32:$AL$42,5,FALSE),)</f>
        <v>0</v>
      </c>
      <c r="P202" s="243">
        <f>IFERROR(VLOOKUP(P8,'A&amp;R'!$AH$32:$AL$42,5,FALSE),)</f>
        <v>0</v>
      </c>
      <c r="Q202" s="243">
        <f>IFERROR(VLOOKUP(Q8,'A&amp;R'!$AH$32:$AL$42,5,FALSE),)</f>
        <v>5.9999999999999654E-3</v>
      </c>
      <c r="R202" s="243">
        <f>IFERROR(VLOOKUP(R8,'A&amp;R'!$AH$32:$AL$42,5,FALSE),)</f>
        <v>0</v>
      </c>
      <c r="S202" s="243">
        <f>IFERROR(VLOOKUP(S8,'A&amp;R'!$AH$32:$AL$42,5,FALSE),)</f>
        <v>0</v>
      </c>
      <c r="T202" s="243">
        <f>IFERROR(VLOOKUP(T8,'A&amp;R'!$AH$32:$AL$42,5,FALSE),)</f>
        <v>0</v>
      </c>
      <c r="U202" s="243">
        <f>IFERROR(VLOOKUP(U8,'A&amp;R'!$AH$32:$AL$42,5,FALSE),)</f>
        <v>0</v>
      </c>
      <c r="V202" s="243">
        <f>IFERROR(VLOOKUP(V8,'A&amp;R'!$AH$32:$AL$42,5,FALSE),)</f>
        <v>0</v>
      </c>
      <c r="W202" s="243">
        <f>IFERROR(VLOOKUP(W8,'A&amp;R'!$AH$32:$AL$42,5,FALSE),)</f>
        <v>5.9999999999999654E-3</v>
      </c>
      <c r="X202" s="243">
        <f>IFERROR(VLOOKUP(X8,'A&amp;R'!$AH$32:$AL$42,5,FALSE),)</f>
        <v>0</v>
      </c>
      <c r="Y202" s="243">
        <f>IFERROR(VLOOKUP(Y8,'A&amp;R'!$AH$32:$AL$42,5,FALSE),)</f>
        <v>0</v>
      </c>
      <c r="Z202" s="243">
        <f>IFERROR(VLOOKUP(Z8,'A&amp;R'!$AH$32:$AL$42,5,FALSE),)</f>
        <v>0</v>
      </c>
      <c r="AA202" s="243">
        <f>IFERROR(VLOOKUP(AA8,'A&amp;R'!$AH$32:$AL$42,5,FALSE),)</f>
        <v>0</v>
      </c>
      <c r="AB202" s="243">
        <f>IFERROR(VLOOKUP(AB8,'A&amp;R'!$AH$32:$AL$42,5,FALSE),)</f>
        <v>0</v>
      </c>
      <c r="AC202" s="243">
        <f>IFERROR(VLOOKUP(AC8,'A&amp;R'!$AH$32:$AL$42,5,FALSE),)</f>
        <v>5.9999999999999654E-3</v>
      </c>
      <c r="AD202" s="243">
        <f>IFERROR(VLOOKUP(AD8,'A&amp;R'!$AH$32:$AL$42,5,FALSE),)</f>
        <v>0</v>
      </c>
      <c r="AE202" s="243">
        <f>IFERROR(VLOOKUP(AE8,'A&amp;R'!$AH$32:$AL$42,5,FALSE),)</f>
        <v>0</v>
      </c>
      <c r="AF202" s="243">
        <f>IFERROR(VLOOKUP(AF8,'A&amp;R'!$AH$32:$AL$42,5,FALSE),)</f>
        <v>0</v>
      </c>
      <c r="AG202" s="243">
        <f>IFERROR(VLOOKUP(AG8,'A&amp;R'!$AH$32:$AL$42,5,FALSE),)</f>
        <v>0</v>
      </c>
      <c r="AH202" s="243">
        <f>IFERROR(VLOOKUP(AH8,'A&amp;R'!$AH$32:$AL$42,5,FALSE),)</f>
        <v>0</v>
      </c>
      <c r="AI202" s="243">
        <f>IFERROR(VLOOKUP(AI8,'A&amp;R'!$AH$32:$AL$42,5,FALSE),)</f>
        <v>5.9999999999999654E-3</v>
      </c>
      <c r="AJ202" s="243">
        <f>IFERROR(VLOOKUP(AJ8,'A&amp;R'!$AH$32:$AL$42,5,FALSE),)</f>
        <v>0</v>
      </c>
      <c r="AK202" s="243">
        <f>IFERROR(VLOOKUP(AK8,'A&amp;R'!$AH$32:$AL$42,5,FALSE),)</f>
        <v>0</v>
      </c>
      <c r="AL202" s="243">
        <f>IFERROR(VLOOKUP(AL8,'A&amp;R'!$AH$32:$AL$42,5,FALSE),)</f>
        <v>0</v>
      </c>
      <c r="AM202" s="243">
        <f>IFERROR(VLOOKUP(AM8,'A&amp;R'!$AH$32:$AL$42,5,FALSE),)</f>
        <v>0</v>
      </c>
      <c r="AN202" s="243">
        <f>IFERROR(VLOOKUP(AN8,'A&amp;R'!$AH$32:$AL$42,5,FALSE),)</f>
        <v>0</v>
      </c>
      <c r="AO202" s="243">
        <f>IFERROR(VLOOKUP(AO8,'A&amp;R'!$AH$32:$AL$42,5,FALSE),)</f>
        <v>5.9999999999999654E-3</v>
      </c>
      <c r="AP202" s="243">
        <f>IFERROR(VLOOKUP(AP8,'A&amp;R'!$AH$32:$AL$42,5,FALSE),)</f>
        <v>0</v>
      </c>
      <c r="AQ202" s="243">
        <f>IFERROR(VLOOKUP(AQ8,'A&amp;R'!$AH$32:$AL$42,5,FALSE),)</f>
        <v>0</v>
      </c>
      <c r="AR202" s="243">
        <f>IFERROR(VLOOKUP(AR8,'A&amp;R'!$AH$32:$AL$42,5,FALSE),)</f>
        <v>0</v>
      </c>
      <c r="AS202" s="243">
        <f>IFERROR(VLOOKUP(AS8,'A&amp;R'!$AH$32:$AL$42,5,FALSE),)</f>
        <v>0</v>
      </c>
      <c r="AT202" s="243">
        <f>IFERROR(VLOOKUP(AT8,'A&amp;R'!$AH$32:$AL$42,5,FALSE),)</f>
        <v>0</v>
      </c>
      <c r="AU202" s="243">
        <f>IFERROR(VLOOKUP(AU8,'A&amp;R'!$AH$32:$AL$42,5,FALSE),)</f>
        <v>5.9999999999999654E-3</v>
      </c>
      <c r="AV202" s="243">
        <f>IFERROR(VLOOKUP(AV8,'A&amp;R'!$AH$32:$AL$42,5,FALSE),)</f>
        <v>0</v>
      </c>
      <c r="AW202" s="243">
        <f>IFERROR(VLOOKUP(AW8,'A&amp;R'!$AH$32:$AL$42,5,FALSE),)</f>
        <v>0</v>
      </c>
      <c r="AX202" s="243">
        <f>IFERROR(VLOOKUP(AX8,'A&amp;R'!$AH$32:$AL$42,5,FALSE),)</f>
        <v>0</v>
      </c>
      <c r="AY202" s="243">
        <f>IFERROR(VLOOKUP(AY8,'A&amp;R'!$AH$32:$AL$42,5,FALSE),)</f>
        <v>0</v>
      </c>
      <c r="AZ202" s="243">
        <f>IFERROR(VLOOKUP(AZ8,'A&amp;R'!$AH$32:$AL$42,5,FALSE),)</f>
        <v>0</v>
      </c>
      <c r="BA202" s="243">
        <f>IFERROR(VLOOKUP(BA8,'A&amp;R'!$AH$32:$AL$42,5,FALSE),)</f>
        <v>5.9999999999999654E-3</v>
      </c>
      <c r="BB202" s="243">
        <f>IFERROR(VLOOKUP(BB8,'A&amp;R'!$AH$32:$AL$42,5,FALSE),)</f>
        <v>0</v>
      </c>
      <c r="BC202" s="243">
        <f>IFERROR(VLOOKUP(BC8,'A&amp;R'!$AH$32:$AL$42,5,FALSE),)</f>
        <v>0</v>
      </c>
      <c r="BD202" s="243">
        <f>IFERROR(VLOOKUP(BD8,'A&amp;R'!$AH$32:$AL$42,5,FALSE),)</f>
        <v>0</v>
      </c>
      <c r="BE202" s="243">
        <f>IFERROR(VLOOKUP(BE8,'A&amp;R'!$AH$32:$AL$42,5,FALSE),)</f>
        <v>0</v>
      </c>
      <c r="BF202" s="243">
        <f>IFERROR(VLOOKUP(BF8,'A&amp;R'!$AH$32:$AL$42,5,FALSE),)</f>
        <v>0</v>
      </c>
      <c r="BG202" s="243">
        <f>IFERROR(VLOOKUP(BG8,'A&amp;R'!$AH$32:$AL$42,5,FALSE),)</f>
        <v>5.9999999999999654E-3</v>
      </c>
      <c r="BH202" s="243">
        <f>IFERROR(VLOOKUP(BH8,'A&amp;R'!$AH$32:$AL$42,5,FALSE),)</f>
        <v>0</v>
      </c>
      <c r="BI202" s="243">
        <f>IFERROR(VLOOKUP(BI8,'A&amp;R'!$AH$32:$AL$42,5,FALSE),)</f>
        <v>0</v>
      </c>
      <c r="BJ202" s="243">
        <f>IFERROR(VLOOKUP(BJ8,'A&amp;R'!$AH$32:$AL$42,5,FALSE),)</f>
        <v>0</v>
      </c>
      <c r="BK202" s="243">
        <f>IFERROR(VLOOKUP(BK8,'A&amp;R'!$AH$32:$AL$42,5,FALSE),)</f>
        <v>0</v>
      </c>
      <c r="BL202" s="243">
        <f>IFERROR(VLOOKUP(BL8,'A&amp;R'!$AH$32:$AL$42,5,FALSE),)</f>
        <v>0</v>
      </c>
      <c r="BM202" s="243">
        <f>IFERROR(VLOOKUP(BM8,'A&amp;R'!$AH$32:$AL$42,5,FALSE),)</f>
        <v>5.9999999999999654E-3</v>
      </c>
      <c r="BN202" s="243">
        <f>IFERROR(VLOOKUP(BN8,'A&amp;R'!$AH$32:$AL$42,5,FALSE),)</f>
        <v>0</v>
      </c>
      <c r="BO202" s="243">
        <f>IFERROR(VLOOKUP(BO8,'A&amp;R'!$AH$32:$AL$42,5,FALSE),)</f>
        <v>0</v>
      </c>
      <c r="BP202" s="243">
        <f>IFERROR(VLOOKUP(BP8,'A&amp;R'!$AH$32:$AL$42,5,FALSE),)</f>
        <v>0</v>
      </c>
      <c r="BQ202" s="243">
        <f>IFERROR(VLOOKUP(BQ8,'A&amp;R'!$AH$32:$AL$42,5,FALSE),)</f>
        <v>0</v>
      </c>
      <c r="BR202" s="243">
        <f>IFERROR(VLOOKUP(BR8,'A&amp;R'!$AH$32:$AL$42,5,FALSE),)</f>
        <v>0</v>
      </c>
      <c r="BS202" s="243">
        <f>IFERROR(VLOOKUP(BS8,'A&amp;R'!$AH$32:$AL$42,5,FALSE),)</f>
        <v>5.9999999999999654E-3</v>
      </c>
      <c r="BT202" s="243">
        <f>IFERROR(VLOOKUP(BT8,'A&amp;R'!$AH$32:$AL$42,5,FALSE),)</f>
        <v>0</v>
      </c>
      <c r="BU202" s="243">
        <f>IFERROR(VLOOKUP(BU8,'A&amp;R'!$AH$32:$AL$42,5,FALSE),)</f>
        <v>0</v>
      </c>
      <c r="BV202" s="243">
        <f>IFERROR(VLOOKUP(BV8,'A&amp;R'!$AH$32:$AL$42,5,FALSE),)</f>
        <v>0</v>
      </c>
      <c r="BW202" s="243">
        <f>IFERROR(VLOOKUP(BW8,'A&amp;R'!$AH$32:$AL$42,5,FALSE),)</f>
        <v>0</v>
      </c>
      <c r="BX202" s="243">
        <f>IFERROR(VLOOKUP(BX8,'A&amp;R'!$AH$32:$AL$42,5,FALSE),)</f>
        <v>0</v>
      </c>
      <c r="BY202" s="243">
        <f>IFERROR(VLOOKUP(BY8,'A&amp;R'!$AH$32:$AL$42,5,FALSE),)</f>
        <v>0</v>
      </c>
      <c r="BZ202" s="243">
        <f>IFERROR(VLOOKUP(BZ8,'A&amp;R'!$AH$32:$AL$42,5,FALSE),)</f>
        <v>0</v>
      </c>
      <c r="CA202" s="243">
        <f>IFERROR(VLOOKUP(CA8,'A&amp;R'!$AH$32:$AL$42,5,FALSE),)</f>
        <v>0</v>
      </c>
      <c r="CB202" s="243">
        <f>IFERROR(VLOOKUP(CB8,'A&amp;R'!$AH$32:$AL$42,5,FALSE),)</f>
        <v>0</v>
      </c>
      <c r="CC202" s="243">
        <f>IFERROR(VLOOKUP(CC8,'A&amp;R'!$AH$32:$AL$42,5,FALSE),)</f>
        <v>0</v>
      </c>
      <c r="CD202" s="243">
        <f>IFERROR(VLOOKUP(CD8,'A&amp;R'!$AH$32:$AL$42,5,FALSE),)</f>
        <v>0</v>
      </c>
      <c r="CE202" s="243">
        <f>IFERROR(VLOOKUP(CE8,'A&amp;R'!$AH$32:$AL$42,5,FALSE),)</f>
        <v>0</v>
      </c>
    </row>
    <row r="203" spans="1:83" hidden="1" outlineLevel="1">
      <c r="A203" s="41">
        <f>ROW()</f>
        <v>203</v>
      </c>
      <c r="E203" s="41" t="s">
        <v>231</v>
      </c>
      <c r="L203" s="302">
        <f>IFERROR(L207-L204,)</f>
        <v>0</v>
      </c>
      <c r="M203" s="302">
        <f t="shared" ref="M203:BX203" si="734">IFERROR(M207-M204,)</f>
        <v>0</v>
      </c>
      <c r="N203" s="302">
        <f t="shared" si="734"/>
        <v>0</v>
      </c>
      <c r="O203" s="302">
        <f t="shared" si="734"/>
        <v>0</v>
      </c>
      <c r="P203" s="302">
        <f t="shared" si="734"/>
        <v>0</v>
      </c>
      <c r="Q203" s="302">
        <f t="shared" si="734"/>
        <v>0</v>
      </c>
      <c r="R203" s="302">
        <f t="shared" si="734"/>
        <v>0</v>
      </c>
      <c r="S203" s="302">
        <f t="shared" si="734"/>
        <v>0</v>
      </c>
      <c r="T203" s="302">
        <f t="shared" si="734"/>
        <v>0</v>
      </c>
      <c r="U203" s="302">
        <f t="shared" si="734"/>
        <v>0</v>
      </c>
      <c r="V203" s="302">
        <f t="shared" si="734"/>
        <v>0</v>
      </c>
      <c r="W203" s="302">
        <f t="shared" si="734"/>
        <v>0</v>
      </c>
      <c r="X203" s="302">
        <f t="shared" si="734"/>
        <v>0</v>
      </c>
      <c r="Y203" s="302">
        <f t="shared" si="734"/>
        <v>0</v>
      </c>
      <c r="Z203" s="302">
        <f t="shared" si="734"/>
        <v>0</v>
      </c>
      <c r="AA203" s="302">
        <f t="shared" si="734"/>
        <v>0</v>
      </c>
      <c r="AB203" s="302">
        <f t="shared" si="734"/>
        <v>0</v>
      </c>
      <c r="AC203" s="302">
        <f t="shared" si="734"/>
        <v>0</v>
      </c>
      <c r="AD203" s="302">
        <f t="shared" si="734"/>
        <v>0</v>
      </c>
      <c r="AE203" s="302">
        <f t="shared" si="734"/>
        <v>0</v>
      </c>
      <c r="AF203" s="302">
        <f t="shared" si="734"/>
        <v>0</v>
      </c>
      <c r="AG203" s="302">
        <f t="shared" si="734"/>
        <v>0</v>
      </c>
      <c r="AH203" s="302">
        <f t="shared" si="734"/>
        <v>0</v>
      </c>
      <c r="AI203" s="302">
        <f t="shared" si="734"/>
        <v>0</v>
      </c>
      <c r="AJ203" s="302">
        <f t="shared" si="734"/>
        <v>0</v>
      </c>
      <c r="AK203" s="302">
        <f t="shared" si="734"/>
        <v>0</v>
      </c>
      <c r="AL203" s="302">
        <f t="shared" si="734"/>
        <v>0</v>
      </c>
      <c r="AM203" s="302">
        <f t="shared" si="734"/>
        <v>0</v>
      </c>
      <c r="AN203" s="302">
        <f t="shared" si="734"/>
        <v>0</v>
      </c>
      <c r="AO203" s="302">
        <f t="shared" si="734"/>
        <v>0</v>
      </c>
      <c r="AP203" s="302">
        <f t="shared" si="734"/>
        <v>0</v>
      </c>
      <c r="AQ203" s="302">
        <f t="shared" si="734"/>
        <v>0</v>
      </c>
      <c r="AR203" s="302">
        <f t="shared" si="734"/>
        <v>0</v>
      </c>
      <c r="AS203" s="302">
        <f t="shared" si="734"/>
        <v>0</v>
      </c>
      <c r="AT203" s="302">
        <f t="shared" si="734"/>
        <v>0</v>
      </c>
      <c r="AU203" s="302">
        <f t="shared" si="734"/>
        <v>0</v>
      </c>
      <c r="AV203" s="302">
        <f t="shared" si="734"/>
        <v>0</v>
      </c>
      <c r="AW203" s="302">
        <f t="shared" si="734"/>
        <v>0</v>
      </c>
      <c r="AX203" s="302">
        <f t="shared" si="734"/>
        <v>0</v>
      </c>
      <c r="AY203" s="302">
        <f t="shared" si="734"/>
        <v>0</v>
      </c>
      <c r="AZ203" s="302">
        <f t="shared" si="734"/>
        <v>0</v>
      </c>
      <c r="BA203" s="302">
        <f t="shared" si="734"/>
        <v>0</v>
      </c>
      <c r="BB203" s="302">
        <f t="shared" si="734"/>
        <v>0</v>
      </c>
      <c r="BC203" s="302">
        <f t="shared" si="734"/>
        <v>0</v>
      </c>
      <c r="BD203" s="302">
        <f t="shared" si="734"/>
        <v>0</v>
      </c>
      <c r="BE203" s="302">
        <f t="shared" si="734"/>
        <v>0</v>
      </c>
      <c r="BF203" s="302">
        <f t="shared" si="734"/>
        <v>0</v>
      </c>
      <c r="BG203" s="302">
        <f t="shared" si="734"/>
        <v>0</v>
      </c>
      <c r="BH203" s="302">
        <f t="shared" si="734"/>
        <v>0</v>
      </c>
      <c r="BI203" s="302">
        <f t="shared" si="734"/>
        <v>0</v>
      </c>
      <c r="BJ203" s="302">
        <f t="shared" si="734"/>
        <v>0</v>
      </c>
      <c r="BK203" s="302">
        <f t="shared" si="734"/>
        <v>0</v>
      </c>
      <c r="BL203" s="302">
        <f t="shared" si="734"/>
        <v>0</v>
      </c>
      <c r="BM203" s="302">
        <f t="shared" si="734"/>
        <v>0</v>
      </c>
      <c r="BN203" s="302">
        <f t="shared" si="734"/>
        <v>0</v>
      </c>
      <c r="BO203" s="302">
        <f t="shared" si="734"/>
        <v>0</v>
      </c>
      <c r="BP203" s="302">
        <f t="shared" si="734"/>
        <v>0</v>
      </c>
      <c r="BQ203" s="302">
        <f t="shared" si="734"/>
        <v>0</v>
      </c>
      <c r="BR203" s="302">
        <f t="shared" si="734"/>
        <v>0</v>
      </c>
      <c r="BS203" s="302">
        <f t="shared" si="734"/>
        <v>0</v>
      </c>
      <c r="BT203" s="302">
        <f t="shared" si="734"/>
        <v>0</v>
      </c>
      <c r="BU203" s="302">
        <f t="shared" si="734"/>
        <v>0</v>
      </c>
      <c r="BV203" s="302">
        <f t="shared" si="734"/>
        <v>0</v>
      </c>
      <c r="BW203" s="302">
        <f t="shared" si="734"/>
        <v>0</v>
      </c>
      <c r="BX203" s="302">
        <f t="shared" si="734"/>
        <v>0</v>
      </c>
      <c r="BY203" s="302">
        <f t="shared" ref="BY203:CE203" si="735">IFERROR(BY207-BY204,)</f>
        <v>0</v>
      </c>
      <c r="BZ203" s="302">
        <f t="shared" si="735"/>
        <v>0</v>
      </c>
      <c r="CA203" s="302">
        <f t="shared" si="735"/>
        <v>0</v>
      </c>
      <c r="CB203" s="302">
        <f t="shared" si="735"/>
        <v>0</v>
      </c>
      <c r="CC203" s="302">
        <f t="shared" si="735"/>
        <v>0</v>
      </c>
      <c r="CD203" s="302">
        <f t="shared" si="735"/>
        <v>0</v>
      </c>
      <c r="CE203" s="302">
        <f t="shared" si="735"/>
        <v>0</v>
      </c>
    </row>
    <row r="204" spans="1:83" hidden="1" outlineLevel="1">
      <c r="A204" s="41">
        <f>ROW()</f>
        <v>204</v>
      </c>
      <c r="E204" s="41" t="s">
        <v>232</v>
      </c>
      <c r="H204" s="117">
        <f>'A&amp;R'!L19</f>
        <v>0</v>
      </c>
      <c r="L204" s="44">
        <f>$H204*L197</f>
        <v>0</v>
      </c>
      <c r="M204" s="44">
        <f t="shared" ref="M204:BX204" si="736">$H204*M197</f>
        <v>0</v>
      </c>
      <c r="N204" s="44">
        <f t="shared" si="736"/>
        <v>0</v>
      </c>
      <c r="O204" s="44">
        <f t="shared" si="736"/>
        <v>0</v>
      </c>
      <c r="P204" s="44">
        <f t="shared" si="736"/>
        <v>0</v>
      </c>
      <c r="Q204" s="44">
        <f t="shared" si="736"/>
        <v>0</v>
      </c>
      <c r="R204" s="44">
        <f t="shared" si="736"/>
        <v>0</v>
      </c>
      <c r="S204" s="44">
        <f t="shared" si="736"/>
        <v>0</v>
      </c>
      <c r="T204" s="44">
        <f t="shared" si="736"/>
        <v>0</v>
      </c>
      <c r="U204" s="44">
        <f t="shared" si="736"/>
        <v>0</v>
      </c>
      <c r="V204" s="44">
        <f t="shared" si="736"/>
        <v>0</v>
      </c>
      <c r="W204" s="44">
        <f t="shared" si="736"/>
        <v>0</v>
      </c>
      <c r="X204" s="44">
        <f t="shared" si="736"/>
        <v>0</v>
      </c>
      <c r="Y204" s="44">
        <f t="shared" si="736"/>
        <v>0</v>
      </c>
      <c r="Z204" s="44">
        <f t="shared" si="736"/>
        <v>0</v>
      </c>
      <c r="AA204" s="44">
        <f t="shared" si="736"/>
        <v>0</v>
      </c>
      <c r="AB204" s="44">
        <f t="shared" si="736"/>
        <v>0</v>
      </c>
      <c r="AC204" s="44">
        <f t="shared" si="736"/>
        <v>0</v>
      </c>
      <c r="AD204" s="44">
        <f t="shared" si="736"/>
        <v>0</v>
      </c>
      <c r="AE204" s="44">
        <f t="shared" si="736"/>
        <v>0</v>
      </c>
      <c r="AF204" s="44">
        <f t="shared" si="736"/>
        <v>0</v>
      </c>
      <c r="AG204" s="44">
        <f t="shared" si="736"/>
        <v>0</v>
      </c>
      <c r="AH204" s="44">
        <f t="shared" si="736"/>
        <v>0</v>
      </c>
      <c r="AI204" s="44">
        <f t="shared" si="736"/>
        <v>0</v>
      </c>
      <c r="AJ204" s="44">
        <f t="shared" si="736"/>
        <v>0</v>
      </c>
      <c r="AK204" s="44">
        <f t="shared" si="736"/>
        <v>0</v>
      </c>
      <c r="AL204" s="44">
        <f t="shared" si="736"/>
        <v>0</v>
      </c>
      <c r="AM204" s="44">
        <f t="shared" si="736"/>
        <v>0</v>
      </c>
      <c r="AN204" s="44">
        <f t="shared" si="736"/>
        <v>0</v>
      </c>
      <c r="AO204" s="44">
        <f t="shared" si="736"/>
        <v>0</v>
      </c>
      <c r="AP204" s="44">
        <f t="shared" si="736"/>
        <v>0</v>
      </c>
      <c r="AQ204" s="44">
        <f t="shared" si="736"/>
        <v>0</v>
      </c>
      <c r="AR204" s="44">
        <f t="shared" si="736"/>
        <v>0</v>
      </c>
      <c r="AS204" s="44">
        <f t="shared" si="736"/>
        <v>0</v>
      </c>
      <c r="AT204" s="44">
        <f t="shared" si="736"/>
        <v>0</v>
      </c>
      <c r="AU204" s="44">
        <f t="shared" si="736"/>
        <v>0</v>
      </c>
      <c r="AV204" s="44">
        <f t="shared" si="736"/>
        <v>0</v>
      </c>
      <c r="AW204" s="44">
        <f t="shared" si="736"/>
        <v>0</v>
      </c>
      <c r="AX204" s="44">
        <f t="shared" si="736"/>
        <v>0</v>
      </c>
      <c r="AY204" s="44">
        <f t="shared" si="736"/>
        <v>0</v>
      </c>
      <c r="AZ204" s="44">
        <f t="shared" si="736"/>
        <v>0</v>
      </c>
      <c r="BA204" s="44">
        <f t="shared" si="736"/>
        <v>0</v>
      </c>
      <c r="BB204" s="44">
        <f t="shared" si="736"/>
        <v>0</v>
      </c>
      <c r="BC204" s="44">
        <f t="shared" si="736"/>
        <v>0</v>
      </c>
      <c r="BD204" s="44">
        <f t="shared" si="736"/>
        <v>0</v>
      </c>
      <c r="BE204" s="44">
        <f t="shared" si="736"/>
        <v>0</v>
      </c>
      <c r="BF204" s="44">
        <f t="shared" si="736"/>
        <v>0</v>
      </c>
      <c r="BG204" s="44">
        <f t="shared" si="736"/>
        <v>0</v>
      </c>
      <c r="BH204" s="44">
        <f t="shared" si="736"/>
        <v>0</v>
      </c>
      <c r="BI204" s="44">
        <f t="shared" si="736"/>
        <v>0</v>
      </c>
      <c r="BJ204" s="44">
        <f t="shared" si="736"/>
        <v>0</v>
      </c>
      <c r="BK204" s="44">
        <f t="shared" si="736"/>
        <v>0</v>
      </c>
      <c r="BL204" s="44">
        <f t="shared" si="736"/>
        <v>0</v>
      </c>
      <c r="BM204" s="44">
        <f t="shared" si="736"/>
        <v>0</v>
      </c>
      <c r="BN204" s="44">
        <f t="shared" si="736"/>
        <v>0</v>
      </c>
      <c r="BO204" s="44">
        <f t="shared" si="736"/>
        <v>0</v>
      </c>
      <c r="BP204" s="44">
        <f t="shared" si="736"/>
        <v>0</v>
      </c>
      <c r="BQ204" s="44">
        <f t="shared" si="736"/>
        <v>0</v>
      </c>
      <c r="BR204" s="44">
        <f t="shared" si="736"/>
        <v>0</v>
      </c>
      <c r="BS204" s="44">
        <f t="shared" si="736"/>
        <v>0</v>
      </c>
      <c r="BT204" s="44">
        <f t="shared" si="736"/>
        <v>0</v>
      </c>
      <c r="BU204" s="44">
        <f t="shared" si="736"/>
        <v>0</v>
      </c>
      <c r="BV204" s="44">
        <f t="shared" si="736"/>
        <v>0</v>
      </c>
      <c r="BW204" s="44">
        <f t="shared" si="736"/>
        <v>0</v>
      </c>
      <c r="BX204" s="44">
        <f t="shared" si="736"/>
        <v>0</v>
      </c>
      <c r="BY204" s="44">
        <f t="shared" ref="BY204:CE204" si="737">$H204*BY197</f>
        <v>0</v>
      </c>
      <c r="BZ204" s="44">
        <f t="shared" si="737"/>
        <v>0</v>
      </c>
      <c r="CA204" s="44">
        <f t="shared" si="737"/>
        <v>0</v>
      </c>
      <c r="CB204" s="44">
        <f t="shared" si="737"/>
        <v>0</v>
      </c>
      <c r="CC204" s="44">
        <f t="shared" si="737"/>
        <v>0</v>
      </c>
      <c r="CD204" s="44">
        <f t="shared" si="737"/>
        <v>0</v>
      </c>
      <c r="CE204" s="44">
        <f t="shared" si="737"/>
        <v>0</v>
      </c>
    </row>
    <row r="205" spans="1:83" hidden="1" outlineLevel="1">
      <c r="A205" s="41">
        <f>ROW()</f>
        <v>205</v>
      </c>
      <c r="E205" s="41" t="s">
        <v>233</v>
      </c>
      <c r="G205" s="96">
        <f>'A&amp;R'!N19</f>
        <v>0</v>
      </c>
      <c r="L205" s="243" t="e">
        <f>L204/$G205*2</f>
        <v>#DIV/0!</v>
      </c>
      <c r="M205" s="243" t="e">
        <f t="shared" ref="M205:BX205" si="738">M204/$G205*2</f>
        <v>#DIV/0!</v>
      </c>
      <c r="N205" s="243" t="e">
        <f t="shared" si="738"/>
        <v>#DIV/0!</v>
      </c>
      <c r="O205" s="243" t="e">
        <f t="shared" si="738"/>
        <v>#DIV/0!</v>
      </c>
      <c r="P205" s="243" t="e">
        <f t="shared" si="738"/>
        <v>#DIV/0!</v>
      </c>
      <c r="Q205" s="243" t="e">
        <f t="shared" si="738"/>
        <v>#DIV/0!</v>
      </c>
      <c r="R205" s="243" t="e">
        <f t="shared" si="738"/>
        <v>#DIV/0!</v>
      </c>
      <c r="S205" s="243" t="e">
        <f t="shared" si="738"/>
        <v>#DIV/0!</v>
      </c>
      <c r="T205" s="243" t="e">
        <f t="shared" si="738"/>
        <v>#DIV/0!</v>
      </c>
      <c r="U205" s="243" t="e">
        <f t="shared" si="738"/>
        <v>#DIV/0!</v>
      </c>
      <c r="V205" s="243" t="e">
        <f t="shared" si="738"/>
        <v>#DIV/0!</v>
      </c>
      <c r="W205" s="243" t="e">
        <f t="shared" si="738"/>
        <v>#DIV/0!</v>
      </c>
      <c r="X205" s="243" t="e">
        <f t="shared" si="738"/>
        <v>#DIV/0!</v>
      </c>
      <c r="Y205" s="243" t="e">
        <f t="shared" si="738"/>
        <v>#DIV/0!</v>
      </c>
      <c r="Z205" s="243" t="e">
        <f t="shared" si="738"/>
        <v>#DIV/0!</v>
      </c>
      <c r="AA205" s="243" t="e">
        <f t="shared" si="738"/>
        <v>#DIV/0!</v>
      </c>
      <c r="AB205" s="243" t="e">
        <f t="shared" si="738"/>
        <v>#DIV/0!</v>
      </c>
      <c r="AC205" s="243" t="e">
        <f t="shared" si="738"/>
        <v>#DIV/0!</v>
      </c>
      <c r="AD205" s="243" t="e">
        <f t="shared" si="738"/>
        <v>#DIV/0!</v>
      </c>
      <c r="AE205" s="243" t="e">
        <f t="shared" si="738"/>
        <v>#DIV/0!</v>
      </c>
      <c r="AF205" s="243" t="e">
        <f t="shared" si="738"/>
        <v>#DIV/0!</v>
      </c>
      <c r="AG205" s="243" t="e">
        <f t="shared" si="738"/>
        <v>#DIV/0!</v>
      </c>
      <c r="AH205" s="243" t="e">
        <f t="shared" si="738"/>
        <v>#DIV/0!</v>
      </c>
      <c r="AI205" s="243" t="e">
        <f t="shared" si="738"/>
        <v>#DIV/0!</v>
      </c>
      <c r="AJ205" s="243" t="e">
        <f t="shared" si="738"/>
        <v>#DIV/0!</v>
      </c>
      <c r="AK205" s="243" t="e">
        <f t="shared" si="738"/>
        <v>#DIV/0!</v>
      </c>
      <c r="AL205" s="243" t="e">
        <f t="shared" si="738"/>
        <v>#DIV/0!</v>
      </c>
      <c r="AM205" s="243" t="e">
        <f t="shared" si="738"/>
        <v>#DIV/0!</v>
      </c>
      <c r="AN205" s="243" t="e">
        <f t="shared" si="738"/>
        <v>#DIV/0!</v>
      </c>
      <c r="AO205" s="243" t="e">
        <f t="shared" si="738"/>
        <v>#DIV/0!</v>
      </c>
      <c r="AP205" s="243" t="e">
        <f t="shared" si="738"/>
        <v>#DIV/0!</v>
      </c>
      <c r="AQ205" s="243" t="e">
        <f t="shared" si="738"/>
        <v>#DIV/0!</v>
      </c>
      <c r="AR205" s="243" t="e">
        <f t="shared" si="738"/>
        <v>#DIV/0!</v>
      </c>
      <c r="AS205" s="243" t="e">
        <f t="shared" si="738"/>
        <v>#DIV/0!</v>
      </c>
      <c r="AT205" s="243" t="e">
        <f t="shared" si="738"/>
        <v>#DIV/0!</v>
      </c>
      <c r="AU205" s="243" t="e">
        <f t="shared" si="738"/>
        <v>#DIV/0!</v>
      </c>
      <c r="AV205" s="243" t="e">
        <f t="shared" si="738"/>
        <v>#DIV/0!</v>
      </c>
      <c r="AW205" s="243" t="e">
        <f t="shared" si="738"/>
        <v>#DIV/0!</v>
      </c>
      <c r="AX205" s="243" t="e">
        <f t="shared" si="738"/>
        <v>#DIV/0!</v>
      </c>
      <c r="AY205" s="243" t="e">
        <f t="shared" si="738"/>
        <v>#DIV/0!</v>
      </c>
      <c r="AZ205" s="243" t="e">
        <f t="shared" si="738"/>
        <v>#DIV/0!</v>
      </c>
      <c r="BA205" s="243" t="e">
        <f t="shared" si="738"/>
        <v>#DIV/0!</v>
      </c>
      <c r="BB205" s="243" t="e">
        <f t="shared" si="738"/>
        <v>#DIV/0!</v>
      </c>
      <c r="BC205" s="243" t="e">
        <f t="shared" si="738"/>
        <v>#DIV/0!</v>
      </c>
      <c r="BD205" s="243" t="e">
        <f t="shared" si="738"/>
        <v>#DIV/0!</v>
      </c>
      <c r="BE205" s="243" t="e">
        <f t="shared" si="738"/>
        <v>#DIV/0!</v>
      </c>
      <c r="BF205" s="243" t="e">
        <f t="shared" si="738"/>
        <v>#DIV/0!</v>
      </c>
      <c r="BG205" s="243" t="e">
        <f t="shared" si="738"/>
        <v>#DIV/0!</v>
      </c>
      <c r="BH205" s="243" t="e">
        <f t="shared" si="738"/>
        <v>#DIV/0!</v>
      </c>
      <c r="BI205" s="243" t="e">
        <f t="shared" si="738"/>
        <v>#DIV/0!</v>
      </c>
      <c r="BJ205" s="243" t="e">
        <f t="shared" si="738"/>
        <v>#DIV/0!</v>
      </c>
      <c r="BK205" s="243" t="e">
        <f t="shared" si="738"/>
        <v>#DIV/0!</v>
      </c>
      <c r="BL205" s="243" t="e">
        <f t="shared" si="738"/>
        <v>#DIV/0!</v>
      </c>
      <c r="BM205" s="243" t="e">
        <f t="shared" si="738"/>
        <v>#DIV/0!</v>
      </c>
      <c r="BN205" s="243" t="e">
        <f t="shared" si="738"/>
        <v>#DIV/0!</v>
      </c>
      <c r="BO205" s="243" t="e">
        <f t="shared" si="738"/>
        <v>#DIV/0!</v>
      </c>
      <c r="BP205" s="243" t="e">
        <f t="shared" si="738"/>
        <v>#DIV/0!</v>
      </c>
      <c r="BQ205" s="243" t="e">
        <f t="shared" si="738"/>
        <v>#DIV/0!</v>
      </c>
      <c r="BR205" s="243" t="e">
        <f t="shared" si="738"/>
        <v>#DIV/0!</v>
      </c>
      <c r="BS205" s="243" t="e">
        <f t="shared" si="738"/>
        <v>#DIV/0!</v>
      </c>
      <c r="BT205" s="243" t="e">
        <f t="shared" si="738"/>
        <v>#DIV/0!</v>
      </c>
      <c r="BU205" s="243" t="e">
        <f t="shared" si="738"/>
        <v>#DIV/0!</v>
      </c>
      <c r="BV205" s="243" t="e">
        <f t="shared" si="738"/>
        <v>#DIV/0!</v>
      </c>
      <c r="BW205" s="243" t="e">
        <f t="shared" si="738"/>
        <v>#DIV/0!</v>
      </c>
      <c r="BX205" s="243" t="e">
        <f t="shared" si="738"/>
        <v>#DIV/0!</v>
      </c>
      <c r="BY205" s="243" t="e">
        <f t="shared" ref="BY205:CE205" si="739">BY204/$G205*2</f>
        <v>#DIV/0!</v>
      </c>
      <c r="BZ205" s="243" t="e">
        <f t="shared" si="739"/>
        <v>#DIV/0!</v>
      </c>
      <c r="CA205" s="243" t="e">
        <f t="shared" si="739"/>
        <v>#DIV/0!</v>
      </c>
      <c r="CB205" s="243" t="e">
        <f t="shared" si="739"/>
        <v>#DIV/0!</v>
      </c>
      <c r="CC205" s="243" t="e">
        <f t="shared" si="739"/>
        <v>#DIV/0!</v>
      </c>
      <c r="CD205" s="243" t="e">
        <f t="shared" si="739"/>
        <v>#DIV/0!</v>
      </c>
      <c r="CE205" s="243" t="e">
        <f t="shared" si="739"/>
        <v>#DIV/0!</v>
      </c>
    </row>
    <row r="206" spans="1:83" hidden="1" outlineLevel="1">
      <c r="A206" s="41">
        <f>ROW()</f>
        <v>206</v>
      </c>
      <c r="E206" s="41" t="s">
        <v>234</v>
      </c>
      <c r="H206" s="303">
        <f>'A&amp;R'!P20</f>
        <v>0</v>
      </c>
      <c r="L206" s="243" t="e">
        <f>$H206+L205</f>
        <v>#DIV/0!</v>
      </c>
      <c r="M206" s="243" t="e">
        <f t="shared" ref="M206:BX206" si="740">$H206+M205</f>
        <v>#DIV/0!</v>
      </c>
      <c r="N206" s="243" t="e">
        <f t="shared" si="740"/>
        <v>#DIV/0!</v>
      </c>
      <c r="O206" s="243" t="e">
        <f t="shared" si="740"/>
        <v>#DIV/0!</v>
      </c>
      <c r="P206" s="243" t="e">
        <f t="shared" si="740"/>
        <v>#DIV/0!</v>
      </c>
      <c r="Q206" s="243" t="e">
        <f t="shared" si="740"/>
        <v>#DIV/0!</v>
      </c>
      <c r="R206" s="243" t="e">
        <f t="shared" si="740"/>
        <v>#DIV/0!</v>
      </c>
      <c r="S206" s="243" t="e">
        <f t="shared" si="740"/>
        <v>#DIV/0!</v>
      </c>
      <c r="T206" s="243" t="e">
        <f t="shared" si="740"/>
        <v>#DIV/0!</v>
      </c>
      <c r="U206" s="243" t="e">
        <f t="shared" si="740"/>
        <v>#DIV/0!</v>
      </c>
      <c r="V206" s="243" t="e">
        <f t="shared" si="740"/>
        <v>#DIV/0!</v>
      </c>
      <c r="W206" s="243" t="e">
        <f t="shared" si="740"/>
        <v>#DIV/0!</v>
      </c>
      <c r="X206" s="243" t="e">
        <f t="shared" si="740"/>
        <v>#DIV/0!</v>
      </c>
      <c r="Y206" s="243" t="e">
        <f t="shared" si="740"/>
        <v>#DIV/0!</v>
      </c>
      <c r="Z206" s="243" t="e">
        <f t="shared" si="740"/>
        <v>#DIV/0!</v>
      </c>
      <c r="AA206" s="243" t="e">
        <f t="shared" si="740"/>
        <v>#DIV/0!</v>
      </c>
      <c r="AB206" s="243" t="e">
        <f t="shared" si="740"/>
        <v>#DIV/0!</v>
      </c>
      <c r="AC206" s="243" t="e">
        <f t="shared" si="740"/>
        <v>#DIV/0!</v>
      </c>
      <c r="AD206" s="243" t="e">
        <f t="shared" si="740"/>
        <v>#DIV/0!</v>
      </c>
      <c r="AE206" s="243" t="e">
        <f t="shared" si="740"/>
        <v>#DIV/0!</v>
      </c>
      <c r="AF206" s="243" t="e">
        <f t="shared" si="740"/>
        <v>#DIV/0!</v>
      </c>
      <c r="AG206" s="243" t="e">
        <f t="shared" si="740"/>
        <v>#DIV/0!</v>
      </c>
      <c r="AH206" s="243" t="e">
        <f t="shared" si="740"/>
        <v>#DIV/0!</v>
      </c>
      <c r="AI206" s="243" t="e">
        <f t="shared" si="740"/>
        <v>#DIV/0!</v>
      </c>
      <c r="AJ206" s="243" t="e">
        <f t="shared" si="740"/>
        <v>#DIV/0!</v>
      </c>
      <c r="AK206" s="243" t="e">
        <f t="shared" si="740"/>
        <v>#DIV/0!</v>
      </c>
      <c r="AL206" s="243" t="e">
        <f t="shared" si="740"/>
        <v>#DIV/0!</v>
      </c>
      <c r="AM206" s="243" t="e">
        <f t="shared" si="740"/>
        <v>#DIV/0!</v>
      </c>
      <c r="AN206" s="243" t="e">
        <f t="shared" si="740"/>
        <v>#DIV/0!</v>
      </c>
      <c r="AO206" s="243" t="e">
        <f t="shared" si="740"/>
        <v>#DIV/0!</v>
      </c>
      <c r="AP206" s="243" t="e">
        <f t="shared" si="740"/>
        <v>#DIV/0!</v>
      </c>
      <c r="AQ206" s="243" t="e">
        <f t="shared" si="740"/>
        <v>#DIV/0!</v>
      </c>
      <c r="AR206" s="243" t="e">
        <f t="shared" si="740"/>
        <v>#DIV/0!</v>
      </c>
      <c r="AS206" s="243" t="e">
        <f t="shared" si="740"/>
        <v>#DIV/0!</v>
      </c>
      <c r="AT206" s="243" t="e">
        <f t="shared" si="740"/>
        <v>#DIV/0!</v>
      </c>
      <c r="AU206" s="243" t="e">
        <f t="shared" si="740"/>
        <v>#DIV/0!</v>
      </c>
      <c r="AV206" s="243" t="e">
        <f t="shared" si="740"/>
        <v>#DIV/0!</v>
      </c>
      <c r="AW206" s="243" t="e">
        <f t="shared" si="740"/>
        <v>#DIV/0!</v>
      </c>
      <c r="AX206" s="243" t="e">
        <f t="shared" si="740"/>
        <v>#DIV/0!</v>
      </c>
      <c r="AY206" s="243" t="e">
        <f t="shared" si="740"/>
        <v>#DIV/0!</v>
      </c>
      <c r="AZ206" s="243" t="e">
        <f t="shared" si="740"/>
        <v>#DIV/0!</v>
      </c>
      <c r="BA206" s="243" t="e">
        <f t="shared" si="740"/>
        <v>#DIV/0!</v>
      </c>
      <c r="BB206" s="243" t="e">
        <f t="shared" si="740"/>
        <v>#DIV/0!</v>
      </c>
      <c r="BC206" s="243" t="e">
        <f t="shared" si="740"/>
        <v>#DIV/0!</v>
      </c>
      <c r="BD206" s="243" t="e">
        <f t="shared" si="740"/>
        <v>#DIV/0!</v>
      </c>
      <c r="BE206" s="243" t="e">
        <f t="shared" si="740"/>
        <v>#DIV/0!</v>
      </c>
      <c r="BF206" s="243" t="e">
        <f t="shared" si="740"/>
        <v>#DIV/0!</v>
      </c>
      <c r="BG206" s="243" t="e">
        <f t="shared" si="740"/>
        <v>#DIV/0!</v>
      </c>
      <c r="BH206" s="243" t="e">
        <f t="shared" si="740"/>
        <v>#DIV/0!</v>
      </c>
      <c r="BI206" s="243" t="e">
        <f t="shared" si="740"/>
        <v>#DIV/0!</v>
      </c>
      <c r="BJ206" s="243" t="e">
        <f t="shared" si="740"/>
        <v>#DIV/0!</v>
      </c>
      <c r="BK206" s="243" t="e">
        <f t="shared" si="740"/>
        <v>#DIV/0!</v>
      </c>
      <c r="BL206" s="243" t="e">
        <f t="shared" si="740"/>
        <v>#DIV/0!</v>
      </c>
      <c r="BM206" s="243" t="e">
        <f t="shared" si="740"/>
        <v>#DIV/0!</v>
      </c>
      <c r="BN206" s="243" t="e">
        <f t="shared" si="740"/>
        <v>#DIV/0!</v>
      </c>
      <c r="BO206" s="243" t="e">
        <f t="shared" si="740"/>
        <v>#DIV/0!</v>
      </c>
      <c r="BP206" s="243" t="e">
        <f t="shared" si="740"/>
        <v>#DIV/0!</v>
      </c>
      <c r="BQ206" s="243" t="e">
        <f t="shared" si="740"/>
        <v>#DIV/0!</v>
      </c>
      <c r="BR206" s="243" t="e">
        <f t="shared" si="740"/>
        <v>#DIV/0!</v>
      </c>
      <c r="BS206" s="243" t="e">
        <f t="shared" si="740"/>
        <v>#DIV/0!</v>
      </c>
      <c r="BT206" s="243" t="e">
        <f t="shared" si="740"/>
        <v>#DIV/0!</v>
      </c>
      <c r="BU206" s="243" t="e">
        <f t="shared" si="740"/>
        <v>#DIV/0!</v>
      </c>
      <c r="BV206" s="243" t="e">
        <f t="shared" si="740"/>
        <v>#DIV/0!</v>
      </c>
      <c r="BW206" s="243" t="e">
        <f t="shared" si="740"/>
        <v>#DIV/0!</v>
      </c>
      <c r="BX206" s="243" t="e">
        <f t="shared" si="740"/>
        <v>#DIV/0!</v>
      </c>
      <c r="BY206" s="243" t="e">
        <f t="shared" ref="BY206:CE206" si="741">$H206+BY205</f>
        <v>#DIV/0!</v>
      </c>
      <c r="BZ206" s="243" t="e">
        <f t="shared" si="741"/>
        <v>#DIV/0!</v>
      </c>
      <c r="CA206" s="243" t="e">
        <f t="shared" si="741"/>
        <v>#DIV/0!</v>
      </c>
      <c r="CB206" s="243" t="e">
        <f t="shared" si="741"/>
        <v>#DIV/0!</v>
      </c>
      <c r="CC206" s="243" t="e">
        <f t="shared" si="741"/>
        <v>#DIV/0!</v>
      </c>
      <c r="CD206" s="243" t="e">
        <f t="shared" si="741"/>
        <v>#DIV/0!</v>
      </c>
      <c r="CE206" s="243" t="e">
        <f t="shared" si="741"/>
        <v>#DIV/0!</v>
      </c>
    </row>
    <row r="207" spans="1:83" hidden="1" outlineLevel="1">
      <c r="A207" s="41">
        <f>ROW()</f>
        <v>207</v>
      </c>
      <c r="E207" s="41" t="s">
        <v>235</v>
      </c>
      <c r="G207" s="44">
        <f>G205</f>
        <v>0</v>
      </c>
      <c r="L207" s="44" t="e">
        <f>$G207*L206*(-L211/365)</f>
        <v>#DIV/0!</v>
      </c>
      <c r="M207" s="44" t="e">
        <f t="shared" ref="M207:BX207" si="742">$G207*M206*(-M211/365)</f>
        <v>#DIV/0!</v>
      </c>
      <c r="N207" s="44" t="e">
        <f t="shared" si="742"/>
        <v>#DIV/0!</v>
      </c>
      <c r="O207" s="44" t="e">
        <f t="shared" si="742"/>
        <v>#DIV/0!</v>
      </c>
      <c r="P207" s="44" t="e">
        <f t="shared" si="742"/>
        <v>#DIV/0!</v>
      </c>
      <c r="Q207" s="44" t="e">
        <f t="shared" si="742"/>
        <v>#DIV/0!</v>
      </c>
      <c r="R207" s="44" t="e">
        <f t="shared" si="742"/>
        <v>#DIV/0!</v>
      </c>
      <c r="S207" s="44" t="e">
        <f t="shared" si="742"/>
        <v>#DIV/0!</v>
      </c>
      <c r="T207" s="44" t="e">
        <f t="shared" si="742"/>
        <v>#DIV/0!</v>
      </c>
      <c r="U207" s="44" t="e">
        <f t="shared" si="742"/>
        <v>#DIV/0!</v>
      </c>
      <c r="V207" s="44" t="e">
        <f t="shared" si="742"/>
        <v>#DIV/0!</v>
      </c>
      <c r="W207" s="44" t="e">
        <f t="shared" si="742"/>
        <v>#DIV/0!</v>
      </c>
      <c r="X207" s="44" t="e">
        <f t="shared" si="742"/>
        <v>#DIV/0!</v>
      </c>
      <c r="Y207" s="44" t="e">
        <f t="shared" si="742"/>
        <v>#DIV/0!</v>
      </c>
      <c r="Z207" s="44" t="e">
        <f t="shared" si="742"/>
        <v>#DIV/0!</v>
      </c>
      <c r="AA207" s="44" t="e">
        <f t="shared" si="742"/>
        <v>#DIV/0!</v>
      </c>
      <c r="AB207" s="44" t="e">
        <f t="shared" si="742"/>
        <v>#DIV/0!</v>
      </c>
      <c r="AC207" s="44" t="e">
        <f t="shared" si="742"/>
        <v>#DIV/0!</v>
      </c>
      <c r="AD207" s="44" t="e">
        <f t="shared" si="742"/>
        <v>#DIV/0!</v>
      </c>
      <c r="AE207" s="44" t="e">
        <f t="shared" si="742"/>
        <v>#DIV/0!</v>
      </c>
      <c r="AF207" s="44" t="e">
        <f t="shared" si="742"/>
        <v>#DIV/0!</v>
      </c>
      <c r="AG207" s="44" t="e">
        <f t="shared" si="742"/>
        <v>#DIV/0!</v>
      </c>
      <c r="AH207" s="44" t="e">
        <f t="shared" si="742"/>
        <v>#DIV/0!</v>
      </c>
      <c r="AI207" s="44" t="e">
        <f t="shared" si="742"/>
        <v>#DIV/0!</v>
      </c>
      <c r="AJ207" s="44" t="e">
        <f t="shared" si="742"/>
        <v>#DIV/0!</v>
      </c>
      <c r="AK207" s="44" t="e">
        <f t="shared" si="742"/>
        <v>#DIV/0!</v>
      </c>
      <c r="AL207" s="44" t="e">
        <f t="shared" si="742"/>
        <v>#DIV/0!</v>
      </c>
      <c r="AM207" s="44" t="e">
        <f t="shared" si="742"/>
        <v>#DIV/0!</v>
      </c>
      <c r="AN207" s="44" t="e">
        <f t="shared" si="742"/>
        <v>#DIV/0!</v>
      </c>
      <c r="AO207" s="44" t="e">
        <f t="shared" si="742"/>
        <v>#DIV/0!</v>
      </c>
      <c r="AP207" s="44" t="e">
        <f t="shared" si="742"/>
        <v>#DIV/0!</v>
      </c>
      <c r="AQ207" s="44" t="e">
        <f t="shared" si="742"/>
        <v>#DIV/0!</v>
      </c>
      <c r="AR207" s="44" t="e">
        <f t="shared" si="742"/>
        <v>#DIV/0!</v>
      </c>
      <c r="AS207" s="44" t="e">
        <f t="shared" si="742"/>
        <v>#DIV/0!</v>
      </c>
      <c r="AT207" s="44" t="e">
        <f t="shared" si="742"/>
        <v>#DIV/0!</v>
      </c>
      <c r="AU207" s="44" t="e">
        <f t="shared" si="742"/>
        <v>#DIV/0!</v>
      </c>
      <c r="AV207" s="44" t="e">
        <f t="shared" si="742"/>
        <v>#DIV/0!</v>
      </c>
      <c r="AW207" s="44" t="e">
        <f t="shared" si="742"/>
        <v>#DIV/0!</v>
      </c>
      <c r="AX207" s="44" t="e">
        <f t="shared" si="742"/>
        <v>#DIV/0!</v>
      </c>
      <c r="AY207" s="44" t="e">
        <f t="shared" si="742"/>
        <v>#DIV/0!</v>
      </c>
      <c r="AZ207" s="44" t="e">
        <f t="shared" si="742"/>
        <v>#DIV/0!</v>
      </c>
      <c r="BA207" s="44" t="e">
        <f t="shared" si="742"/>
        <v>#DIV/0!</v>
      </c>
      <c r="BB207" s="44" t="e">
        <f t="shared" si="742"/>
        <v>#DIV/0!</v>
      </c>
      <c r="BC207" s="44" t="e">
        <f t="shared" si="742"/>
        <v>#DIV/0!</v>
      </c>
      <c r="BD207" s="44" t="e">
        <f t="shared" si="742"/>
        <v>#DIV/0!</v>
      </c>
      <c r="BE207" s="44" t="e">
        <f t="shared" si="742"/>
        <v>#DIV/0!</v>
      </c>
      <c r="BF207" s="44" t="e">
        <f t="shared" si="742"/>
        <v>#DIV/0!</v>
      </c>
      <c r="BG207" s="44" t="e">
        <f t="shared" si="742"/>
        <v>#DIV/0!</v>
      </c>
      <c r="BH207" s="44" t="e">
        <f t="shared" si="742"/>
        <v>#DIV/0!</v>
      </c>
      <c r="BI207" s="44" t="e">
        <f t="shared" si="742"/>
        <v>#DIV/0!</v>
      </c>
      <c r="BJ207" s="44" t="e">
        <f t="shared" si="742"/>
        <v>#DIV/0!</v>
      </c>
      <c r="BK207" s="44" t="e">
        <f t="shared" si="742"/>
        <v>#DIV/0!</v>
      </c>
      <c r="BL207" s="44" t="e">
        <f t="shared" si="742"/>
        <v>#DIV/0!</v>
      </c>
      <c r="BM207" s="44" t="e">
        <f t="shared" si="742"/>
        <v>#DIV/0!</v>
      </c>
      <c r="BN207" s="44" t="e">
        <f t="shared" si="742"/>
        <v>#DIV/0!</v>
      </c>
      <c r="BO207" s="44" t="e">
        <f t="shared" si="742"/>
        <v>#DIV/0!</v>
      </c>
      <c r="BP207" s="44" t="e">
        <f t="shared" si="742"/>
        <v>#DIV/0!</v>
      </c>
      <c r="BQ207" s="44" t="e">
        <f t="shared" si="742"/>
        <v>#DIV/0!</v>
      </c>
      <c r="BR207" s="44" t="e">
        <f t="shared" si="742"/>
        <v>#DIV/0!</v>
      </c>
      <c r="BS207" s="44" t="e">
        <f t="shared" si="742"/>
        <v>#DIV/0!</v>
      </c>
      <c r="BT207" s="44" t="e">
        <f t="shared" si="742"/>
        <v>#DIV/0!</v>
      </c>
      <c r="BU207" s="44" t="e">
        <f t="shared" si="742"/>
        <v>#DIV/0!</v>
      </c>
      <c r="BV207" s="44" t="e">
        <f t="shared" si="742"/>
        <v>#DIV/0!</v>
      </c>
      <c r="BW207" s="44" t="e">
        <f t="shared" si="742"/>
        <v>#DIV/0!</v>
      </c>
      <c r="BX207" s="44" t="e">
        <f t="shared" si="742"/>
        <v>#DIV/0!</v>
      </c>
      <c r="BY207" s="44" t="e">
        <f t="shared" ref="BY207:CE207" si="743">$G207*BY206*(-BY211/365)</f>
        <v>#DIV/0!</v>
      </c>
      <c r="BZ207" s="44" t="e">
        <f t="shared" si="743"/>
        <v>#DIV/0!</v>
      </c>
      <c r="CA207" s="44" t="e">
        <f t="shared" si="743"/>
        <v>#DIV/0!</v>
      </c>
      <c r="CB207" s="44" t="e">
        <f t="shared" si="743"/>
        <v>#DIV/0!</v>
      </c>
      <c r="CC207" s="44" t="e">
        <f t="shared" si="743"/>
        <v>#DIV/0!</v>
      </c>
      <c r="CD207" s="44" t="e">
        <f t="shared" si="743"/>
        <v>#DIV/0!</v>
      </c>
      <c r="CE207" s="44" t="e">
        <f t="shared" si="743"/>
        <v>#DIV/0!</v>
      </c>
    </row>
    <row r="208" spans="1:83" hidden="1" outlineLevel="1">
      <c r="A208" s="41">
        <f>ROW()</f>
        <v>208</v>
      </c>
    </row>
    <row r="209" spans="1:83" hidden="1" outlineLevel="1">
      <c r="A209" s="41">
        <f>ROW()</f>
        <v>209</v>
      </c>
      <c r="L209" s="155">
        <v>0</v>
      </c>
      <c r="M209" s="155">
        <f>L212</f>
        <v>31</v>
      </c>
      <c r="N209" s="155">
        <f t="shared" ref="N209:BY209" si="744">M212</f>
        <v>60</v>
      </c>
      <c r="O209" s="155">
        <f t="shared" si="744"/>
        <v>91</v>
      </c>
      <c r="P209" s="155">
        <f t="shared" si="744"/>
        <v>121</v>
      </c>
      <c r="Q209" s="155">
        <f t="shared" si="744"/>
        <v>152</v>
      </c>
      <c r="R209" s="155">
        <f t="shared" si="744"/>
        <v>0</v>
      </c>
      <c r="S209" s="155">
        <f t="shared" si="744"/>
        <v>31</v>
      </c>
      <c r="T209" s="155">
        <f t="shared" si="744"/>
        <v>62</v>
      </c>
      <c r="U209" s="155">
        <f t="shared" si="744"/>
        <v>92</v>
      </c>
      <c r="V209" s="155">
        <f t="shared" si="744"/>
        <v>123</v>
      </c>
      <c r="W209" s="155">
        <f t="shared" si="744"/>
        <v>153</v>
      </c>
      <c r="X209" s="155">
        <f t="shared" si="744"/>
        <v>0</v>
      </c>
      <c r="Y209" s="155">
        <f t="shared" si="744"/>
        <v>31</v>
      </c>
      <c r="Z209" s="155">
        <f t="shared" si="744"/>
        <v>59</v>
      </c>
      <c r="AA209" s="155">
        <f t="shared" si="744"/>
        <v>90</v>
      </c>
      <c r="AB209" s="155">
        <f t="shared" si="744"/>
        <v>120</v>
      </c>
      <c r="AC209" s="155">
        <f t="shared" si="744"/>
        <v>151</v>
      </c>
      <c r="AD209" s="155">
        <f t="shared" si="744"/>
        <v>0</v>
      </c>
      <c r="AE209" s="155">
        <f t="shared" si="744"/>
        <v>31</v>
      </c>
      <c r="AF209" s="155">
        <f t="shared" si="744"/>
        <v>62</v>
      </c>
      <c r="AG209" s="155">
        <f t="shared" si="744"/>
        <v>92</v>
      </c>
      <c r="AH209" s="155">
        <f t="shared" si="744"/>
        <v>123</v>
      </c>
      <c r="AI209" s="155">
        <f t="shared" si="744"/>
        <v>153</v>
      </c>
      <c r="AJ209" s="155">
        <f t="shared" si="744"/>
        <v>0</v>
      </c>
      <c r="AK209" s="155">
        <f t="shared" si="744"/>
        <v>31</v>
      </c>
      <c r="AL209" s="155">
        <f t="shared" si="744"/>
        <v>59</v>
      </c>
      <c r="AM209" s="155">
        <f t="shared" si="744"/>
        <v>90</v>
      </c>
      <c r="AN209" s="155">
        <f t="shared" si="744"/>
        <v>120</v>
      </c>
      <c r="AO209" s="155">
        <f t="shared" si="744"/>
        <v>151</v>
      </c>
      <c r="AP209" s="155">
        <f t="shared" si="744"/>
        <v>0</v>
      </c>
      <c r="AQ209" s="155">
        <f t="shared" si="744"/>
        <v>31</v>
      </c>
      <c r="AR209" s="155">
        <f t="shared" si="744"/>
        <v>62</v>
      </c>
      <c r="AS209" s="155">
        <f t="shared" si="744"/>
        <v>92</v>
      </c>
      <c r="AT209" s="155">
        <f t="shared" si="744"/>
        <v>123</v>
      </c>
      <c r="AU209" s="155">
        <f t="shared" si="744"/>
        <v>153</v>
      </c>
      <c r="AV209" s="155">
        <f t="shared" si="744"/>
        <v>0</v>
      </c>
      <c r="AW209" s="155">
        <f t="shared" si="744"/>
        <v>31</v>
      </c>
      <c r="AX209" s="155">
        <f t="shared" si="744"/>
        <v>59</v>
      </c>
      <c r="AY209" s="155">
        <f t="shared" si="744"/>
        <v>90</v>
      </c>
      <c r="AZ209" s="155">
        <f t="shared" si="744"/>
        <v>120</v>
      </c>
      <c r="BA209" s="155">
        <f t="shared" si="744"/>
        <v>151</v>
      </c>
      <c r="BB209" s="155">
        <f t="shared" si="744"/>
        <v>0</v>
      </c>
      <c r="BC209" s="155">
        <f t="shared" si="744"/>
        <v>31</v>
      </c>
      <c r="BD209" s="155">
        <f t="shared" si="744"/>
        <v>62</v>
      </c>
      <c r="BE209" s="155">
        <f t="shared" si="744"/>
        <v>92</v>
      </c>
      <c r="BF209" s="155">
        <f t="shared" si="744"/>
        <v>123</v>
      </c>
      <c r="BG209" s="155">
        <f t="shared" si="744"/>
        <v>153</v>
      </c>
      <c r="BH209" s="155">
        <f t="shared" si="744"/>
        <v>0</v>
      </c>
      <c r="BI209" s="155">
        <f t="shared" si="744"/>
        <v>31</v>
      </c>
      <c r="BJ209" s="155">
        <f t="shared" si="744"/>
        <v>60</v>
      </c>
      <c r="BK209" s="155">
        <f t="shared" si="744"/>
        <v>91</v>
      </c>
      <c r="BL209" s="155">
        <f t="shared" si="744"/>
        <v>121</v>
      </c>
      <c r="BM209" s="155">
        <f t="shared" si="744"/>
        <v>152</v>
      </c>
      <c r="BN209" s="155">
        <f t="shared" si="744"/>
        <v>0</v>
      </c>
      <c r="BO209" s="155">
        <f t="shared" si="744"/>
        <v>31</v>
      </c>
      <c r="BP209" s="155">
        <f t="shared" si="744"/>
        <v>62</v>
      </c>
      <c r="BQ209" s="155">
        <f t="shared" si="744"/>
        <v>92</v>
      </c>
      <c r="BR209" s="155">
        <f t="shared" si="744"/>
        <v>123</v>
      </c>
      <c r="BS209" s="155">
        <f t="shared" si="744"/>
        <v>153</v>
      </c>
      <c r="BT209" s="155">
        <f t="shared" si="744"/>
        <v>0</v>
      </c>
      <c r="BU209" s="155">
        <f t="shared" si="744"/>
        <v>0</v>
      </c>
      <c r="BV209" s="155">
        <f t="shared" si="744"/>
        <v>0</v>
      </c>
      <c r="BW209" s="155">
        <f t="shared" si="744"/>
        <v>0</v>
      </c>
      <c r="BX209" s="155">
        <f t="shared" si="744"/>
        <v>0</v>
      </c>
      <c r="BY209" s="155">
        <f t="shared" si="744"/>
        <v>0</v>
      </c>
      <c r="BZ209" s="155">
        <f t="shared" ref="BZ209:CE209" si="745">BY212</f>
        <v>0</v>
      </c>
      <c r="CA209" s="155">
        <f t="shared" si="745"/>
        <v>0</v>
      </c>
      <c r="CB209" s="155">
        <f t="shared" si="745"/>
        <v>0</v>
      </c>
      <c r="CC209" s="155">
        <f t="shared" si="745"/>
        <v>0</v>
      </c>
      <c r="CD209" s="155">
        <f t="shared" si="745"/>
        <v>0</v>
      </c>
      <c r="CE209" s="155">
        <f t="shared" si="745"/>
        <v>0</v>
      </c>
    </row>
    <row r="210" spans="1:83" hidden="1" outlineLevel="1">
      <c r="A210" s="41">
        <f>ROW()</f>
        <v>210</v>
      </c>
      <c r="L210" s="155">
        <f>(L$2-K$2)*L$11</f>
        <v>31</v>
      </c>
      <c r="M210" s="155">
        <f t="shared" ref="M210:BX210" si="746">(M$2-L$2)*M$11</f>
        <v>29</v>
      </c>
      <c r="N210" s="155">
        <f t="shared" si="746"/>
        <v>31</v>
      </c>
      <c r="O210" s="155">
        <f t="shared" si="746"/>
        <v>30</v>
      </c>
      <c r="P210" s="155">
        <f t="shared" si="746"/>
        <v>31</v>
      </c>
      <c r="Q210" s="155">
        <f t="shared" si="746"/>
        <v>30</v>
      </c>
      <c r="R210" s="155">
        <f t="shared" si="746"/>
        <v>31</v>
      </c>
      <c r="S210" s="155">
        <f t="shared" si="746"/>
        <v>31</v>
      </c>
      <c r="T210" s="155">
        <f t="shared" si="746"/>
        <v>30</v>
      </c>
      <c r="U210" s="155">
        <f t="shared" si="746"/>
        <v>31</v>
      </c>
      <c r="V210" s="155">
        <f t="shared" si="746"/>
        <v>30</v>
      </c>
      <c r="W210" s="155">
        <f t="shared" si="746"/>
        <v>31</v>
      </c>
      <c r="X210" s="155">
        <f t="shared" si="746"/>
        <v>31</v>
      </c>
      <c r="Y210" s="155">
        <f t="shared" si="746"/>
        <v>28</v>
      </c>
      <c r="Z210" s="155">
        <f t="shared" si="746"/>
        <v>31</v>
      </c>
      <c r="AA210" s="155">
        <f t="shared" si="746"/>
        <v>30</v>
      </c>
      <c r="AB210" s="155">
        <f t="shared" si="746"/>
        <v>31</v>
      </c>
      <c r="AC210" s="155">
        <f t="shared" si="746"/>
        <v>30</v>
      </c>
      <c r="AD210" s="155">
        <f t="shared" si="746"/>
        <v>31</v>
      </c>
      <c r="AE210" s="155">
        <f t="shared" si="746"/>
        <v>31</v>
      </c>
      <c r="AF210" s="155">
        <f t="shared" si="746"/>
        <v>30</v>
      </c>
      <c r="AG210" s="155">
        <f t="shared" si="746"/>
        <v>31</v>
      </c>
      <c r="AH210" s="155">
        <f t="shared" si="746"/>
        <v>30</v>
      </c>
      <c r="AI210" s="155">
        <f t="shared" si="746"/>
        <v>31</v>
      </c>
      <c r="AJ210" s="155">
        <f t="shared" si="746"/>
        <v>31</v>
      </c>
      <c r="AK210" s="155">
        <f t="shared" si="746"/>
        <v>28</v>
      </c>
      <c r="AL210" s="155">
        <f t="shared" si="746"/>
        <v>31</v>
      </c>
      <c r="AM210" s="155">
        <f t="shared" si="746"/>
        <v>30</v>
      </c>
      <c r="AN210" s="155">
        <f t="shared" si="746"/>
        <v>31</v>
      </c>
      <c r="AO210" s="155">
        <f t="shared" si="746"/>
        <v>30</v>
      </c>
      <c r="AP210" s="155">
        <f t="shared" si="746"/>
        <v>31</v>
      </c>
      <c r="AQ210" s="155">
        <f t="shared" si="746"/>
        <v>31</v>
      </c>
      <c r="AR210" s="155">
        <f t="shared" si="746"/>
        <v>30</v>
      </c>
      <c r="AS210" s="155">
        <f t="shared" si="746"/>
        <v>31</v>
      </c>
      <c r="AT210" s="155">
        <f t="shared" si="746"/>
        <v>30</v>
      </c>
      <c r="AU210" s="155">
        <f t="shared" si="746"/>
        <v>31</v>
      </c>
      <c r="AV210" s="155">
        <f t="shared" si="746"/>
        <v>31</v>
      </c>
      <c r="AW210" s="155">
        <f t="shared" si="746"/>
        <v>28</v>
      </c>
      <c r="AX210" s="155">
        <f t="shared" si="746"/>
        <v>31</v>
      </c>
      <c r="AY210" s="155">
        <f t="shared" si="746"/>
        <v>30</v>
      </c>
      <c r="AZ210" s="155">
        <f t="shared" si="746"/>
        <v>31</v>
      </c>
      <c r="BA210" s="155">
        <f t="shared" si="746"/>
        <v>30</v>
      </c>
      <c r="BB210" s="155">
        <f t="shared" si="746"/>
        <v>31</v>
      </c>
      <c r="BC210" s="155">
        <f t="shared" si="746"/>
        <v>31</v>
      </c>
      <c r="BD210" s="155">
        <f t="shared" si="746"/>
        <v>30</v>
      </c>
      <c r="BE210" s="155">
        <f t="shared" si="746"/>
        <v>31</v>
      </c>
      <c r="BF210" s="155">
        <f t="shared" si="746"/>
        <v>30</v>
      </c>
      <c r="BG210" s="155">
        <f t="shared" si="746"/>
        <v>31</v>
      </c>
      <c r="BH210" s="155">
        <f t="shared" si="746"/>
        <v>31</v>
      </c>
      <c r="BI210" s="155">
        <f t="shared" si="746"/>
        <v>29</v>
      </c>
      <c r="BJ210" s="155">
        <f t="shared" si="746"/>
        <v>31</v>
      </c>
      <c r="BK210" s="155">
        <f t="shared" si="746"/>
        <v>30</v>
      </c>
      <c r="BL210" s="155">
        <f t="shared" si="746"/>
        <v>31</v>
      </c>
      <c r="BM210" s="155">
        <f t="shared" si="746"/>
        <v>30</v>
      </c>
      <c r="BN210" s="155">
        <f t="shared" si="746"/>
        <v>31</v>
      </c>
      <c r="BO210" s="155">
        <f t="shared" si="746"/>
        <v>31</v>
      </c>
      <c r="BP210" s="155">
        <f t="shared" si="746"/>
        <v>30</v>
      </c>
      <c r="BQ210" s="155">
        <f t="shared" si="746"/>
        <v>31</v>
      </c>
      <c r="BR210" s="155">
        <f t="shared" si="746"/>
        <v>30</v>
      </c>
      <c r="BS210" s="155">
        <f t="shared" si="746"/>
        <v>31</v>
      </c>
      <c r="BT210" s="155">
        <f t="shared" si="746"/>
        <v>0</v>
      </c>
      <c r="BU210" s="155">
        <f t="shared" si="746"/>
        <v>0</v>
      </c>
      <c r="BV210" s="155">
        <f t="shared" si="746"/>
        <v>0</v>
      </c>
      <c r="BW210" s="155">
        <f t="shared" si="746"/>
        <v>0</v>
      </c>
      <c r="BX210" s="155">
        <f t="shared" si="746"/>
        <v>0</v>
      </c>
      <c r="BY210" s="155">
        <f t="shared" ref="BY210:CE210" si="747">(BY$2-BX$2)*BY$11</f>
        <v>0</v>
      </c>
      <c r="BZ210" s="155">
        <f t="shared" si="747"/>
        <v>0</v>
      </c>
      <c r="CA210" s="155">
        <f t="shared" si="747"/>
        <v>0</v>
      </c>
      <c r="CB210" s="155">
        <f t="shared" si="747"/>
        <v>0</v>
      </c>
      <c r="CC210" s="155">
        <f t="shared" si="747"/>
        <v>0</v>
      </c>
      <c r="CD210" s="155">
        <f t="shared" si="747"/>
        <v>0</v>
      </c>
      <c r="CE210" s="155">
        <f t="shared" si="747"/>
        <v>0</v>
      </c>
    </row>
    <row r="211" spans="1:83" hidden="1" outlineLevel="1">
      <c r="A211" s="41">
        <f>ROW()</f>
        <v>211</v>
      </c>
      <c r="L211" s="156">
        <f>L$10*-SUM(L209:L210)</f>
        <v>0</v>
      </c>
      <c r="M211" s="156">
        <f t="shared" ref="M211:BX211" si="748">M$10*-SUM(M209:M210)</f>
        <v>0</v>
      </c>
      <c r="N211" s="156">
        <f t="shared" si="748"/>
        <v>0</v>
      </c>
      <c r="O211" s="156">
        <f t="shared" si="748"/>
        <v>0</v>
      </c>
      <c r="P211" s="156">
        <f t="shared" si="748"/>
        <v>0</v>
      </c>
      <c r="Q211" s="156">
        <f t="shared" si="748"/>
        <v>-182</v>
      </c>
      <c r="R211" s="156">
        <f t="shared" si="748"/>
        <v>0</v>
      </c>
      <c r="S211" s="156">
        <f t="shared" si="748"/>
        <v>0</v>
      </c>
      <c r="T211" s="156">
        <f t="shared" si="748"/>
        <v>0</v>
      </c>
      <c r="U211" s="156">
        <f t="shared" si="748"/>
        <v>0</v>
      </c>
      <c r="V211" s="156">
        <f t="shared" si="748"/>
        <v>0</v>
      </c>
      <c r="W211" s="156">
        <f t="shared" si="748"/>
        <v>-184</v>
      </c>
      <c r="X211" s="156">
        <f t="shared" si="748"/>
        <v>0</v>
      </c>
      <c r="Y211" s="156">
        <f t="shared" si="748"/>
        <v>0</v>
      </c>
      <c r="Z211" s="156">
        <f t="shared" si="748"/>
        <v>0</v>
      </c>
      <c r="AA211" s="156">
        <f t="shared" si="748"/>
        <v>0</v>
      </c>
      <c r="AB211" s="156">
        <f t="shared" si="748"/>
        <v>0</v>
      </c>
      <c r="AC211" s="156">
        <f t="shared" si="748"/>
        <v>-181</v>
      </c>
      <c r="AD211" s="156">
        <f t="shared" si="748"/>
        <v>0</v>
      </c>
      <c r="AE211" s="156">
        <f t="shared" si="748"/>
        <v>0</v>
      </c>
      <c r="AF211" s="156">
        <f t="shared" si="748"/>
        <v>0</v>
      </c>
      <c r="AG211" s="156">
        <f t="shared" si="748"/>
        <v>0</v>
      </c>
      <c r="AH211" s="156">
        <f t="shared" si="748"/>
        <v>0</v>
      </c>
      <c r="AI211" s="156">
        <f t="shared" si="748"/>
        <v>-184</v>
      </c>
      <c r="AJ211" s="156">
        <f t="shared" si="748"/>
        <v>0</v>
      </c>
      <c r="AK211" s="156">
        <f t="shared" si="748"/>
        <v>0</v>
      </c>
      <c r="AL211" s="156">
        <f t="shared" si="748"/>
        <v>0</v>
      </c>
      <c r="AM211" s="156">
        <f t="shared" si="748"/>
        <v>0</v>
      </c>
      <c r="AN211" s="156">
        <f t="shared" si="748"/>
        <v>0</v>
      </c>
      <c r="AO211" s="156">
        <f t="shared" si="748"/>
        <v>-181</v>
      </c>
      <c r="AP211" s="156">
        <f t="shared" si="748"/>
        <v>0</v>
      </c>
      <c r="AQ211" s="156">
        <f t="shared" si="748"/>
        <v>0</v>
      </c>
      <c r="AR211" s="156">
        <f t="shared" si="748"/>
        <v>0</v>
      </c>
      <c r="AS211" s="156">
        <f t="shared" si="748"/>
        <v>0</v>
      </c>
      <c r="AT211" s="156">
        <f t="shared" si="748"/>
        <v>0</v>
      </c>
      <c r="AU211" s="156">
        <f t="shared" si="748"/>
        <v>-184</v>
      </c>
      <c r="AV211" s="156">
        <f t="shared" si="748"/>
        <v>0</v>
      </c>
      <c r="AW211" s="156">
        <f t="shared" si="748"/>
        <v>0</v>
      </c>
      <c r="AX211" s="156">
        <f t="shared" si="748"/>
        <v>0</v>
      </c>
      <c r="AY211" s="156">
        <f t="shared" si="748"/>
        <v>0</v>
      </c>
      <c r="AZ211" s="156">
        <f t="shared" si="748"/>
        <v>0</v>
      </c>
      <c r="BA211" s="156">
        <f t="shared" si="748"/>
        <v>-181</v>
      </c>
      <c r="BB211" s="156">
        <f t="shared" si="748"/>
        <v>0</v>
      </c>
      <c r="BC211" s="156">
        <f t="shared" si="748"/>
        <v>0</v>
      </c>
      <c r="BD211" s="156">
        <f t="shared" si="748"/>
        <v>0</v>
      </c>
      <c r="BE211" s="156">
        <f t="shared" si="748"/>
        <v>0</v>
      </c>
      <c r="BF211" s="156">
        <f t="shared" si="748"/>
        <v>0</v>
      </c>
      <c r="BG211" s="156">
        <f t="shared" si="748"/>
        <v>-184</v>
      </c>
      <c r="BH211" s="156">
        <f t="shared" si="748"/>
        <v>0</v>
      </c>
      <c r="BI211" s="156">
        <f t="shared" si="748"/>
        <v>0</v>
      </c>
      <c r="BJ211" s="156">
        <f t="shared" si="748"/>
        <v>0</v>
      </c>
      <c r="BK211" s="156">
        <f t="shared" si="748"/>
        <v>0</v>
      </c>
      <c r="BL211" s="156">
        <f t="shared" si="748"/>
        <v>0</v>
      </c>
      <c r="BM211" s="156">
        <f t="shared" si="748"/>
        <v>-182</v>
      </c>
      <c r="BN211" s="156">
        <f t="shared" si="748"/>
        <v>0</v>
      </c>
      <c r="BO211" s="156">
        <f t="shared" si="748"/>
        <v>0</v>
      </c>
      <c r="BP211" s="156">
        <f t="shared" si="748"/>
        <v>0</v>
      </c>
      <c r="BQ211" s="156">
        <f t="shared" si="748"/>
        <v>0</v>
      </c>
      <c r="BR211" s="156">
        <f t="shared" si="748"/>
        <v>0</v>
      </c>
      <c r="BS211" s="156">
        <f t="shared" si="748"/>
        <v>-184</v>
      </c>
      <c r="BT211" s="156">
        <f t="shared" si="748"/>
        <v>0</v>
      </c>
      <c r="BU211" s="156">
        <f t="shared" si="748"/>
        <v>0</v>
      </c>
      <c r="BV211" s="156">
        <f t="shared" si="748"/>
        <v>0</v>
      </c>
      <c r="BW211" s="156">
        <f t="shared" si="748"/>
        <v>0</v>
      </c>
      <c r="BX211" s="156">
        <f t="shared" si="748"/>
        <v>0</v>
      </c>
      <c r="BY211" s="156">
        <f t="shared" ref="BY211:CE211" si="749">BY$10*-SUM(BY209:BY210)</f>
        <v>0</v>
      </c>
      <c r="BZ211" s="156">
        <f t="shared" si="749"/>
        <v>0</v>
      </c>
      <c r="CA211" s="156">
        <f t="shared" si="749"/>
        <v>0</v>
      </c>
      <c r="CB211" s="156">
        <f t="shared" si="749"/>
        <v>0</v>
      </c>
      <c r="CC211" s="156">
        <f t="shared" si="749"/>
        <v>0</v>
      </c>
      <c r="CD211" s="156">
        <f t="shared" si="749"/>
        <v>0</v>
      </c>
      <c r="CE211" s="156">
        <f t="shared" si="749"/>
        <v>0</v>
      </c>
    </row>
    <row r="212" spans="1:83" hidden="1" outlineLevel="1">
      <c r="A212" s="41">
        <f>ROW()</f>
        <v>212</v>
      </c>
      <c r="L212" s="155">
        <f>SUM(L209:L211)</f>
        <v>31</v>
      </c>
      <c r="M212" s="155">
        <f>SUM(M209:M211)</f>
        <v>60</v>
      </c>
      <c r="N212" s="155">
        <f t="shared" ref="N212:BY212" si="750">SUM(N209:N211)</f>
        <v>91</v>
      </c>
      <c r="O212" s="155">
        <f t="shared" si="750"/>
        <v>121</v>
      </c>
      <c r="P212" s="155">
        <f t="shared" si="750"/>
        <v>152</v>
      </c>
      <c r="Q212" s="155">
        <f t="shared" si="750"/>
        <v>0</v>
      </c>
      <c r="R212" s="155">
        <f t="shared" si="750"/>
        <v>31</v>
      </c>
      <c r="S212" s="155">
        <f t="shared" si="750"/>
        <v>62</v>
      </c>
      <c r="T212" s="155">
        <f t="shared" si="750"/>
        <v>92</v>
      </c>
      <c r="U212" s="155">
        <f t="shared" si="750"/>
        <v>123</v>
      </c>
      <c r="V212" s="155">
        <f t="shared" si="750"/>
        <v>153</v>
      </c>
      <c r="W212" s="155">
        <f t="shared" si="750"/>
        <v>0</v>
      </c>
      <c r="X212" s="155">
        <f t="shared" si="750"/>
        <v>31</v>
      </c>
      <c r="Y212" s="155">
        <f t="shared" si="750"/>
        <v>59</v>
      </c>
      <c r="Z212" s="155">
        <f t="shared" si="750"/>
        <v>90</v>
      </c>
      <c r="AA212" s="155">
        <f t="shared" si="750"/>
        <v>120</v>
      </c>
      <c r="AB212" s="155">
        <f t="shared" si="750"/>
        <v>151</v>
      </c>
      <c r="AC212" s="155">
        <f t="shared" si="750"/>
        <v>0</v>
      </c>
      <c r="AD212" s="155">
        <f t="shared" si="750"/>
        <v>31</v>
      </c>
      <c r="AE212" s="155">
        <f t="shared" si="750"/>
        <v>62</v>
      </c>
      <c r="AF212" s="155">
        <f t="shared" si="750"/>
        <v>92</v>
      </c>
      <c r="AG212" s="155">
        <f t="shared" si="750"/>
        <v>123</v>
      </c>
      <c r="AH212" s="155">
        <f t="shared" si="750"/>
        <v>153</v>
      </c>
      <c r="AI212" s="155">
        <f t="shared" si="750"/>
        <v>0</v>
      </c>
      <c r="AJ212" s="155">
        <f t="shared" si="750"/>
        <v>31</v>
      </c>
      <c r="AK212" s="155">
        <f t="shared" si="750"/>
        <v>59</v>
      </c>
      <c r="AL212" s="155">
        <f t="shared" si="750"/>
        <v>90</v>
      </c>
      <c r="AM212" s="155">
        <f t="shared" si="750"/>
        <v>120</v>
      </c>
      <c r="AN212" s="155">
        <f t="shared" si="750"/>
        <v>151</v>
      </c>
      <c r="AO212" s="155">
        <f t="shared" si="750"/>
        <v>0</v>
      </c>
      <c r="AP212" s="155">
        <f t="shared" si="750"/>
        <v>31</v>
      </c>
      <c r="AQ212" s="155">
        <f t="shared" si="750"/>
        <v>62</v>
      </c>
      <c r="AR212" s="155">
        <f t="shared" si="750"/>
        <v>92</v>
      </c>
      <c r="AS212" s="155">
        <f t="shared" si="750"/>
        <v>123</v>
      </c>
      <c r="AT212" s="155">
        <f t="shared" si="750"/>
        <v>153</v>
      </c>
      <c r="AU212" s="155">
        <f t="shared" si="750"/>
        <v>0</v>
      </c>
      <c r="AV212" s="155">
        <f t="shared" si="750"/>
        <v>31</v>
      </c>
      <c r="AW212" s="155">
        <f t="shared" si="750"/>
        <v>59</v>
      </c>
      <c r="AX212" s="155">
        <f t="shared" si="750"/>
        <v>90</v>
      </c>
      <c r="AY212" s="155">
        <f t="shared" si="750"/>
        <v>120</v>
      </c>
      <c r="AZ212" s="155">
        <f t="shared" si="750"/>
        <v>151</v>
      </c>
      <c r="BA212" s="155">
        <f t="shared" si="750"/>
        <v>0</v>
      </c>
      <c r="BB212" s="155">
        <f t="shared" si="750"/>
        <v>31</v>
      </c>
      <c r="BC212" s="155">
        <f t="shared" si="750"/>
        <v>62</v>
      </c>
      <c r="BD212" s="155">
        <f t="shared" si="750"/>
        <v>92</v>
      </c>
      <c r="BE212" s="155">
        <f t="shared" si="750"/>
        <v>123</v>
      </c>
      <c r="BF212" s="155">
        <f t="shared" si="750"/>
        <v>153</v>
      </c>
      <c r="BG212" s="155">
        <f t="shared" si="750"/>
        <v>0</v>
      </c>
      <c r="BH212" s="155">
        <f t="shared" si="750"/>
        <v>31</v>
      </c>
      <c r="BI212" s="155">
        <f t="shared" si="750"/>
        <v>60</v>
      </c>
      <c r="BJ212" s="155">
        <f t="shared" si="750"/>
        <v>91</v>
      </c>
      <c r="BK212" s="155">
        <f t="shared" si="750"/>
        <v>121</v>
      </c>
      <c r="BL212" s="155">
        <f t="shared" si="750"/>
        <v>152</v>
      </c>
      <c r="BM212" s="155">
        <f t="shared" si="750"/>
        <v>0</v>
      </c>
      <c r="BN212" s="155">
        <f t="shared" si="750"/>
        <v>31</v>
      </c>
      <c r="BO212" s="155">
        <f t="shared" si="750"/>
        <v>62</v>
      </c>
      <c r="BP212" s="155">
        <f t="shared" si="750"/>
        <v>92</v>
      </c>
      <c r="BQ212" s="155">
        <f t="shared" si="750"/>
        <v>123</v>
      </c>
      <c r="BR212" s="155">
        <f t="shared" si="750"/>
        <v>153</v>
      </c>
      <c r="BS212" s="155">
        <f t="shared" si="750"/>
        <v>0</v>
      </c>
      <c r="BT212" s="155">
        <f t="shared" si="750"/>
        <v>0</v>
      </c>
      <c r="BU212" s="155">
        <f t="shared" si="750"/>
        <v>0</v>
      </c>
      <c r="BV212" s="155">
        <f t="shared" si="750"/>
        <v>0</v>
      </c>
      <c r="BW212" s="155">
        <f t="shared" si="750"/>
        <v>0</v>
      </c>
      <c r="BX212" s="155">
        <f t="shared" si="750"/>
        <v>0</v>
      </c>
      <c r="BY212" s="155">
        <f t="shared" si="750"/>
        <v>0</v>
      </c>
      <c r="BZ212" s="155">
        <f t="shared" ref="BZ212:CE212" si="751">SUM(BZ209:BZ211)</f>
        <v>0</v>
      </c>
      <c r="CA212" s="155">
        <f t="shared" si="751"/>
        <v>0</v>
      </c>
      <c r="CB212" s="155">
        <f t="shared" si="751"/>
        <v>0</v>
      </c>
      <c r="CC212" s="155">
        <f t="shared" si="751"/>
        <v>0</v>
      </c>
      <c r="CD212" s="155">
        <f t="shared" si="751"/>
        <v>0</v>
      </c>
      <c r="CE212" s="155">
        <f t="shared" si="751"/>
        <v>0</v>
      </c>
    </row>
    <row r="213" spans="1:83" collapsed="1">
      <c r="A213" s="41">
        <f>ROW()</f>
        <v>213</v>
      </c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44"/>
      <c r="AN213" s="44"/>
      <c r="AO213" s="44"/>
      <c r="AP213" s="44"/>
      <c r="AQ213" s="44"/>
      <c r="AR213" s="44"/>
      <c r="AS213" s="44"/>
      <c r="AT213" s="44"/>
      <c r="AU213" s="44"/>
      <c r="AV213" s="44"/>
      <c r="AW213" s="44"/>
      <c r="AX213" s="44"/>
      <c r="AY213" s="44"/>
      <c r="AZ213" s="44"/>
      <c r="BA213" s="44"/>
      <c r="BB213" s="44"/>
      <c r="BC213" s="44"/>
      <c r="BD213" s="44"/>
      <c r="BE213" s="44"/>
      <c r="BF213" s="44"/>
      <c r="BG213" s="44"/>
      <c r="BH213" s="44"/>
      <c r="BI213" s="44"/>
      <c r="BJ213" s="44"/>
      <c r="BK213" s="44"/>
      <c r="BL213" s="44"/>
      <c r="BM213" s="44"/>
      <c r="BN213" s="44"/>
      <c r="BO213" s="44"/>
      <c r="BP213" s="44"/>
      <c r="BQ213" s="44"/>
      <c r="BR213" s="44"/>
      <c r="BS213" s="44"/>
      <c r="BT213" s="44"/>
      <c r="BU213" s="44"/>
      <c r="BV213" s="44"/>
      <c r="BW213" s="44"/>
      <c r="BX213" s="44"/>
      <c r="BY213" s="44"/>
      <c r="BZ213" s="44"/>
      <c r="CA213" s="44"/>
      <c r="CB213" s="44"/>
      <c r="CC213" s="44"/>
      <c r="CD213" s="44"/>
      <c r="CE213" s="44"/>
    </row>
    <row r="214" spans="1:83">
      <c r="A214" s="41">
        <f>ROW()</f>
        <v>214</v>
      </c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44"/>
      <c r="AN214" s="44"/>
      <c r="AO214" s="44"/>
      <c r="AP214" s="44"/>
      <c r="AQ214" s="44"/>
      <c r="AR214" s="44"/>
      <c r="AS214" s="44"/>
      <c r="AT214" s="44"/>
      <c r="AU214" s="44"/>
      <c r="AV214" s="44"/>
      <c r="AW214" s="44"/>
      <c r="AX214" s="44"/>
      <c r="AY214" s="44"/>
      <c r="AZ214" s="44"/>
      <c r="BA214" s="44"/>
      <c r="BB214" s="44"/>
      <c r="BC214" s="44"/>
      <c r="BD214" s="44"/>
      <c r="BE214" s="44"/>
      <c r="BF214" s="44"/>
      <c r="BG214" s="44"/>
      <c r="BH214" s="44"/>
      <c r="BI214" s="44"/>
      <c r="BJ214" s="44"/>
      <c r="BK214" s="44"/>
      <c r="BL214" s="44"/>
      <c r="BM214" s="44"/>
      <c r="BN214" s="44"/>
      <c r="BO214" s="44"/>
      <c r="BP214" s="44"/>
      <c r="BQ214" s="44"/>
      <c r="BR214" s="44"/>
      <c r="BS214" s="44"/>
      <c r="BT214" s="44"/>
      <c r="BU214" s="44"/>
      <c r="BV214" s="44"/>
      <c r="BW214" s="44"/>
      <c r="BX214" s="44"/>
      <c r="BY214" s="44"/>
      <c r="BZ214" s="44"/>
      <c r="CA214" s="44"/>
      <c r="CB214" s="44"/>
      <c r="CC214" s="44"/>
      <c r="CD214" s="44"/>
      <c r="CE214" s="44"/>
    </row>
    <row r="215" spans="1:83">
      <c r="A215" s="41">
        <f>ROW()</f>
        <v>215</v>
      </c>
    </row>
    <row r="216" spans="1:83">
      <c r="A216" s="41">
        <f>ROW()</f>
        <v>216</v>
      </c>
      <c r="C216" s="119" t="s">
        <v>137</v>
      </c>
      <c r="D216" s="96">
        <f>'A&amp;R'!H9</f>
        <v>1300</v>
      </c>
      <c r="J216" s="155"/>
      <c r="K216" s="155"/>
      <c r="L216" s="155"/>
      <c r="M216" s="155"/>
      <c r="N216" s="155"/>
      <c r="O216" s="155"/>
      <c r="P216" s="155"/>
      <c r="Q216" s="155"/>
      <c r="R216" s="155"/>
      <c r="S216" s="155"/>
      <c r="T216" s="155"/>
      <c r="U216" s="155"/>
      <c r="V216" s="155"/>
      <c r="W216" s="155"/>
      <c r="X216" s="155"/>
      <c r="Y216" s="155"/>
      <c r="Z216" s="155"/>
      <c r="AA216" s="155"/>
      <c r="AB216" s="155"/>
      <c r="AC216" s="155"/>
      <c r="AD216" s="155"/>
      <c r="AE216" s="155"/>
      <c r="AF216" s="155"/>
      <c r="AG216" s="155"/>
      <c r="AH216" s="155"/>
      <c r="AI216" s="155"/>
      <c r="AJ216" s="155"/>
      <c r="AK216" s="155"/>
      <c r="AL216" s="155"/>
      <c r="AM216" s="155"/>
      <c r="AN216" s="155"/>
      <c r="AO216" s="155"/>
      <c r="AP216" s="155"/>
      <c r="AQ216" s="155"/>
      <c r="AR216" s="155"/>
      <c r="AS216" s="155"/>
      <c r="AT216" s="155"/>
      <c r="AU216" s="155"/>
      <c r="AV216" s="155"/>
      <c r="AW216" s="155"/>
      <c r="AX216" s="155"/>
      <c r="AY216" s="155"/>
      <c r="AZ216" s="155"/>
      <c r="BA216" s="155"/>
      <c r="BB216" s="155"/>
      <c r="BC216" s="155"/>
      <c r="BD216" s="155"/>
      <c r="BE216" s="155"/>
      <c r="BF216" s="155"/>
      <c r="BG216" s="155"/>
      <c r="BH216" s="155"/>
      <c r="BI216" s="155"/>
      <c r="BJ216" s="155"/>
      <c r="BK216" s="155"/>
      <c r="BL216" s="155"/>
      <c r="BM216" s="155"/>
      <c r="BN216" s="155"/>
      <c r="BO216" s="155"/>
      <c r="BP216" s="155"/>
      <c r="BQ216" s="155"/>
      <c r="BR216" s="155"/>
      <c r="BS216" s="155"/>
      <c r="BT216" s="155"/>
      <c r="BU216" s="155"/>
      <c r="BV216" s="155"/>
      <c r="BW216" s="155"/>
      <c r="BX216" s="155"/>
      <c r="BY216" s="155"/>
      <c r="BZ216" s="155"/>
      <c r="CA216" s="155"/>
      <c r="CB216" s="155"/>
      <c r="CC216" s="155"/>
      <c r="CD216" s="155"/>
      <c r="CE216" s="155"/>
    </row>
    <row r="217" spans="1:83">
      <c r="A217" s="41">
        <f>ROW()</f>
        <v>217</v>
      </c>
      <c r="C217" s="108" t="str">
        <f t="shared" ref="C217:C241" si="752">C171</f>
        <v>영업현금흐름</v>
      </c>
      <c r="D217" s="108"/>
      <c r="E217" s="108"/>
      <c r="F217" s="108"/>
      <c r="G217" s="108"/>
      <c r="H217" s="108"/>
      <c r="I217" s="108"/>
      <c r="J217" s="151">
        <f t="shared" ref="J217:J239" si="753">SUM(K217:CE217)</f>
        <v>47748432.736431733</v>
      </c>
      <c r="K217" s="159">
        <f>SUM(K218:K226)</f>
        <v>0</v>
      </c>
      <c r="L217" s="159">
        <f t="shared" ref="L217:BG217" si="754">SUM(L218:L226)</f>
        <v>0</v>
      </c>
      <c r="M217" s="159">
        <f t="shared" si="754"/>
        <v>0</v>
      </c>
      <c r="N217" s="159">
        <f t="shared" si="754"/>
        <v>0</v>
      </c>
      <c r="O217" s="159">
        <f t="shared" si="754"/>
        <v>0</v>
      </c>
      <c r="P217" s="159">
        <f t="shared" si="754"/>
        <v>0</v>
      </c>
      <c r="Q217" s="159">
        <f t="shared" si="754"/>
        <v>4256564.3846038058</v>
      </c>
      <c r="R217" s="159">
        <f t="shared" si="754"/>
        <v>0</v>
      </c>
      <c r="S217" s="159">
        <f t="shared" si="754"/>
        <v>0</v>
      </c>
      <c r="T217" s="159">
        <f t="shared" si="754"/>
        <v>0</v>
      </c>
      <c r="U217" s="159">
        <f t="shared" si="754"/>
        <v>0</v>
      </c>
      <c r="V217" s="159">
        <f t="shared" si="754"/>
        <v>0</v>
      </c>
      <c r="W217" s="159">
        <f t="shared" si="754"/>
        <v>4976624.7405538056</v>
      </c>
      <c r="X217" s="159">
        <f t="shared" si="754"/>
        <v>0</v>
      </c>
      <c r="Y217" s="159">
        <f t="shared" si="754"/>
        <v>0</v>
      </c>
      <c r="Z217" s="159">
        <f t="shared" si="754"/>
        <v>0</v>
      </c>
      <c r="AA217" s="159">
        <f t="shared" si="754"/>
        <v>0</v>
      </c>
      <c r="AB217" s="159">
        <f t="shared" si="754"/>
        <v>0</v>
      </c>
      <c r="AC217" s="159">
        <f t="shared" si="754"/>
        <v>4334360.6720192805</v>
      </c>
      <c r="AD217" s="159">
        <f t="shared" si="754"/>
        <v>0</v>
      </c>
      <c r="AE217" s="159">
        <f t="shared" si="754"/>
        <v>0</v>
      </c>
      <c r="AF217" s="159">
        <f t="shared" si="754"/>
        <v>0</v>
      </c>
      <c r="AG217" s="159">
        <f t="shared" si="754"/>
        <v>0</v>
      </c>
      <c r="AH217" s="159">
        <f t="shared" si="754"/>
        <v>0</v>
      </c>
      <c r="AI217" s="159">
        <f t="shared" si="754"/>
        <v>5054421.0279692812</v>
      </c>
      <c r="AJ217" s="159">
        <f t="shared" si="754"/>
        <v>0</v>
      </c>
      <c r="AK217" s="159">
        <f t="shared" si="754"/>
        <v>0</v>
      </c>
      <c r="AL217" s="159">
        <f t="shared" si="754"/>
        <v>0</v>
      </c>
      <c r="AM217" s="159">
        <f t="shared" si="754"/>
        <v>0</v>
      </c>
      <c r="AN217" s="159">
        <f t="shared" si="754"/>
        <v>0</v>
      </c>
      <c r="AO217" s="159">
        <f t="shared" si="754"/>
        <v>4413346.1365839234</v>
      </c>
      <c r="AP217" s="159">
        <f t="shared" si="754"/>
        <v>0</v>
      </c>
      <c r="AQ217" s="159">
        <f t="shared" si="754"/>
        <v>0</v>
      </c>
      <c r="AR217" s="159">
        <f t="shared" si="754"/>
        <v>0</v>
      </c>
      <c r="AS217" s="159">
        <f t="shared" si="754"/>
        <v>0</v>
      </c>
      <c r="AT217" s="159">
        <f t="shared" si="754"/>
        <v>0</v>
      </c>
      <c r="AU217" s="159">
        <f t="shared" si="754"/>
        <v>5133406.4925339231</v>
      </c>
      <c r="AV217" s="159">
        <f t="shared" si="754"/>
        <v>0</v>
      </c>
      <c r="AW217" s="159">
        <f t="shared" si="754"/>
        <v>0</v>
      </c>
      <c r="AX217" s="159">
        <f t="shared" si="754"/>
        <v>0</v>
      </c>
      <c r="AY217" s="159">
        <f t="shared" si="754"/>
        <v>0</v>
      </c>
      <c r="AZ217" s="159">
        <f t="shared" si="754"/>
        <v>0</v>
      </c>
      <c r="BA217" s="159">
        <f t="shared" si="754"/>
        <v>4494188.6955672298</v>
      </c>
      <c r="BB217" s="159">
        <f t="shared" si="754"/>
        <v>0</v>
      </c>
      <c r="BC217" s="159">
        <f t="shared" si="754"/>
        <v>0</v>
      </c>
      <c r="BD217" s="159">
        <f t="shared" si="754"/>
        <v>0</v>
      </c>
      <c r="BE217" s="159">
        <f t="shared" si="754"/>
        <v>0</v>
      </c>
      <c r="BF217" s="159">
        <f t="shared" si="754"/>
        <v>0</v>
      </c>
      <c r="BG217" s="159">
        <f t="shared" si="754"/>
        <v>5214249.0515172295</v>
      </c>
      <c r="BH217" s="159">
        <f t="shared" ref="BH217:BS217" si="755">SUM(BH218:BH226)</f>
        <v>0</v>
      </c>
      <c r="BI217" s="159">
        <f t="shared" si="755"/>
        <v>0</v>
      </c>
      <c r="BJ217" s="159">
        <f t="shared" si="755"/>
        <v>0</v>
      </c>
      <c r="BK217" s="159">
        <f t="shared" si="755"/>
        <v>0</v>
      </c>
      <c r="BL217" s="159">
        <f t="shared" si="755"/>
        <v>0</v>
      </c>
      <c r="BM217" s="159">
        <f t="shared" si="755"/>
        <v>4575605.5895666257</v>
      </c>
      <c r="BN217" s="159">
        <f t="shared" si="755"/>
        <v>0</v>
      </c>
      <c r="BO217" s="159">
        <f t="shared" si="755"/>
        <v>0</v>
      </c>
      <c r="BP217" s="159">
        <f t="shared" si="755"/>
        <v>0</v>
      </c>
      <c r="BQ217" s="159">
        <f t="shared" si="755"/>
        <v>0</v>
      </c>
      <c r="BR217" s="159">
        <f t="shared" si="755"/>
        <v>0</v>
      </c>
      <c r="BS217" s="159">
        <f t="shared" si="755"/>
        <v>5295665.9455166254</v>
      </c>
      <c r="BT217" s="159">
        <f t="shared" ref="BT217:CE217" si="756">SUM(BT218:BT226)</f>
        <v>0</v>
      </c>
      <c r="BU217" s="159">
        <f t="shared" si="756"/>
        <v>0</v>
      </c>
      <c r="BV217" s="159">
        <f t="shared" si="756"/>
        <v>0</v>
      </c>
      <c r="BW217" s="159">
        <f t="shared" si="756"/>
        <v>0</v>
      </c>
      <c r="BX217" s="159">
        <f t="shared" si="756"/>
        <v>0</v>
      </c>
      <c r="BY217" s="159">
        <f t="shared" si="756"/>
        <v>0</v>
      </c>
      <c r="BZ217" s="159">
        <f t="shared" si="756"/>
        <v>0</v>
      </c>
      <c r="CA217" s="159">
        <f t="shared" si="756"/>
        <v>0</v>
      </c>
      <c r="CB217" s="159">
        <f t="shared" si="756"/>
        <v>0</v>
      </c>
      <c r="CC217" s="159">
        <f t="shared" si="756"/>
        <v>0</v>
      </c>
      <c r="CD217" s="159">
        <f t="shared" si="756"/>
        <v>0</v>
      </c>
      <c r="CE217" s="159">
        <f t="shared" si="756"/>
        <v>0</v>
      </c>
    </row>
    <row r="218" spans="1:83">
      <c r="A218" s="41">
        <f>ROW()</f>
        <v>218</v>
      </c>
      <c r="C218" s="62" t="str">
        <f t="shared" si="752"/>
        <v>HoldCo 운영배당</v>
      </c>
      <c r="H218" s="44"/>
      <c r="J218" s="155">
        <f t="shared" si="753"/>
        <v>16314553.134509722</v>
      </c>
      <c r="K218" s="155">
        <f t="shared" ref="K218:AP218" si="757">K172*$D$216/1000</f>
        <v>0</v>
      </c>
      <c r="L218" s="155">
        <f t="shared" si="757"/>
        <v>0</v>
      </c>
      <c r="M218" s="155">
        <f t="shared" si="757"/>
        <v>0</v>
      </c>
      <c r="N218" s="155">
        <f t="shared" si="757"/>
        <v>0</v>
      </c>
      <c r="O218" s="155">
        <f t="shared" si="757"/>
        <v>0</v>
      </c>
      <c r="P218" s="155">
        <f t="shared" si="757"/>
        <v>0</v>
      </c>
      <c r="Q218" s="155">
        <f t="shared" si="757"/>
        <v>1473255.1274674986</v>
      </c>
      <c r="R218" s="155">
        <f t="shared" si="757"/>
        <v>0</v>
      </c>
      <c r="S218" s="155">
        <f t="shared" si="757"/>
        <v>0</v>
      </c>
      <c r="T218" s="155">
        <f t="shared" si="757"/>
        <v>0</v>
      </c>
      <c r="U218" s="155">
        <f t="shared" si="757"/>
        <v>0</v>
      </c>
      <c r="V218" s="155">
        <f t="shared" si="757"/>
        <v>0</v>
      </c>
      <c r="W218" s="155">
        <f t="shared" si="757"/>
        <v>1473255.1274674986</v>
      </c>
      <c r="X218" s="155">
        <f t="shared" si="757"/>
        <v>0</v>
      </c>
      <c r="Y218" s="155">
        <f t="shared" si="757"/>
        <v>0</v>
      </c>
      <c r="Z218" s="155">
        <f t="shared" si="757"/>
        <v>0</v>
      </c>
      <c r="AA218" s="155">
        <f t="shared" si="757"/>
        <v>0</v>
      </c>
      <c r="AB218" s="155">
        <f t="shared" si="757"/>
        <v>0</v>
      </c>
      <c r="AC218" s="155">
        <f t="shared" si="757"/>
        <v>1551039.8492545118</v>
      </c>
      <c r="AD218" s="155">
        <f t="shared" si="757"/>
        <v>0</v>
      </c>
      <c r="AE218" s="155">
        <f t="shared" si="757"/>
        <v>0</v>
      </c>
      <c r="AF218" s="155">
        <f t="shared" si="757"/>
        <v>0</v>
      </c>
      <c r="AG218" s="155">
        <f t="shared" si="757"/>
        <v>0</v>
      </c>
      <c r="AH218" s="155">
        <f t="shared" si="757"/>
        <v>0</v>
      </c>
      <c r="AI218" s="155">
        <f t="shared" si="757"/>
        <v>1551039.8492545118</v>
      </c>
      <c r="AJ218" s="155">
        <f t="shared" si="757"/>
        <v>0</v>
      </c>
      <c r="AK218" s="155">
        <f t="shared" si="757"/>
        <v>0</v>
      </c>
      <c r="AL218" s="155">
        <f t="shared" si="757"/>
        <v>0</v>
      </c>
      <c r="AM218" s="155">
        <f t="shared" si="757"/>
        <v>0</v>
      </c>
      <c r="AN218" s="155">
        <f t="shared" si="757"/>
        <v>0</v>
      </c>
      <c r="AO218" s="155">
        <f t="shared" si="757"/>
        <v>1630001.0918683277</v>
      </c>
      <c r="AP218" s="155">
        <f t="shared" si="757"/>
        <v>0</v>
      </c>
      <c r="AQ218" s="155">
        <f t="shared" ref="AQ218:BV218" si="758">AQ172*$D$216/1000</f>
        <v>0</v>
      </c>
      <c r="AR218" s="155">
        <f t="shared" si="758"/>
        <v>0</v>
      </c>
      <c r="AS218" s="155">
        <f t="shared" si="758"/>
        <v>0</v>
      </c>
      <c r="AT218" s="155">
        <f t="shared" si="758"/>
        <v>0</v>
      </c>
      <c r="AU218" s="155">
        <f t="shared" si="758"/>
        <v>1630001.0918683277</v>
      </c>
      <c r="AV218" s="155">
        <f t="shared" si="758"/>
        <v>0</v>
      </c>
      <c r="AW218" s="155">
        <f t="shared" si="758"/>
        <v>0</v>
      </c>
      <c r="AX218" s="155">
        <f t="shared" si="758"/>
        <v>0</v>
      </c>
      <c r="AY218" s="155">
        <f t="shared" si="758"/>
        <v>0</v>
      </c>
      <c r="AZ218" s="155">
        <f t="shared" si="758"/>
        <v>0</v>
      </c>
      <c r="BA218" s="155">
        <f t="shared" si="758"/>
        <v>1710806.5031213514</v>
      </c>
      <c r="BB218" s="155">
        <f t="shared" si="758"/>
        <v>0</v>
      </c>
      <c r="BC218" s="155">
        <f t="shared" si="758"/>
        <v>0</v>
      </c>
      <c r="BD218" s="155">
        <f t="shared" si="758"/>
        <v>0</v>
      </c>
      <c r="BE218" s="155">
        <f t="shared" si="758"/>
        <v>0</v>
      </c>
      <c r="BF218" s="155">
        <f t="shared" si="758"/>
        <v>0</v>
      </c>
      <c r="BG218" s="155">
        <f t="shared" si="758"/>
        <v>1710806.5031213514</v>
      </c>
      <c r="BH218" s="155">
        <f t="shared" si="758"/>
        <v>0</v>
      </c>
      <c r="BI218" s="155">
        <f t="shared" si="758"/>
        <v>0</v>
      </c>
      <c r="BJ218" s="155">
        <f t="shared" si="758"/>
        <v>0</v>
      </c>
      <c r="BK218" s="155">
        <f t="shared" si="758"/>
        <v>0</v>
      </c>
      <c r="BL218" s="155">
        <f t="shared" si="758"/>
        <v>0</v>
      </c>
      <c r="BM218" s="155">
        <f t="shared" si="758"/>
        <v>1792173.9955431712</v>
      </c>
      <c r="BN218" s="155">
        <f t="shared" si="758"/>
        <v>0</v>
      </c>
      <c r="BO218" s="155">
        <f t="shared" si="758"/>
        <v>0</v>
      </c>
      <c r="BP218" s="155">
        <f t="shared" si="758"/>
        <v>0</v>
      </c>
      <c r="BQ218" s="155">
        <f t="shared" si="758"/>
        <v>0</v>
      </c>
      <c r="BR218" s="155">
        <f t="shared" si="758"/>
        <v>0</v>
      </c>
      <c r="BS218" s="155">
        <f t="shared" si="758"/>
        <v>1792173.9955431712</v>
      </c>
      <c r="BT218" s="155">
        <f t="shared" si="758"/>
        <v>0</v>
      </c>
      <c r="BU218" s="155">
        <f t="shared" si="758"/>
        <v>0</v>
      </c>
      <c r="BV218" s="155">
        <f t="shared" si="758"/>
        <v>0</v>
      </c>
      <c r="BW218" s="155">
        <f t="shared" ref="BW218:CE218" si="759">BW172*$D$216/1000</f>
        <v>0</v>
      </c>
      <c r="BX218" s="155">
        <f t="shared" si="759"/>
        <v>0</v>
      </c>
      <c r="BY218" s="155">
        <f t="shared" si="759"/>
        <v>0</v>
      </c>
      <c r="BZ218" s="155">
        <f t="shared" si="759"/>
        <v>0</v>
      </c>
      <c r="CA218" s="155">
        <f t="shared" si="759"/>
        <v>0</v>
      </c>
      <c r="CB218" s="155">
        <f t="shared" si="759"/>
        <v>0</v>
      </c>
      <c r="CC218" s="155">
        <f t="shared" si="759"/>
        <v>0</v>
      </c>
      <c r="CD218" s="155">
        <f t="shared" si="759"/>
        <v>0</v>
      </c>
      <c r="CE218" s="155">
        <f t="shared" si="759"/>
        <v>0</v>
      </c>
    </row>
    <row r="219" spans="1:83">
      <c r="A219" s="41">
        <f>ROW()</f>
        <v>219</v>
      </c>
      <c r="C219" s="62" t="str">
        <f t="shared" si="752"/>
        <v>PropCo SHL이자</v>
      </c>
      <c r="H219" s="44"/>
      <c r="J219" s="155">
        <f t="shared" si="753"/>
        <v>29823563.249999996</v>
      </c>
      <c r="K219" s="155">
        <f t="shared" ref="K219:AP219" si="760">K173*$D$216/1000</f>
        <v>0</v>
      </c>
      <c r="L219" s="155">
        <f t="shared" si="760"/>
        <v>0</v>
      </c>
      <c r="M219" s="155">
        <f t="shared" si="760"/>
        <v>0</v>
      </c>
      <c r="N219" s="155">
        <f t="shared" si="760"/>
        <v>0</v>
      </c>
      <c r="O219" s="155">
        <f t="shared" si="760"/>
        <v>0</v>
      </c>
      <c r="P219" s="155">
        <f t="shared" si="760"/>
        <v>0</v>
      </c>
      <c r="Q219" s="155">
        <f t="shared" si="760"/>
        <v>2982356.3250000002</v>
      </c>
      <c r="R219" s="155">
        <f t="shared" si="760"/>
        <v>0</v>
      </c>
      <c r="S219" s="155">
        <f t="shared" si="760"/>
        <v>0</v>
      </c>
      <c r="T219" s="155">
        <f t="shared" si="760"/>
        <v>0</v>
      </c>
      <c r="U219" s="155">
        <f t="shared" si="760"/>
        <v>0</v>
      </c>
      <c r="V219" s="155">
        <f t="shared" si="760"/>
        <v>0</v>
      </c>
      <c r="W219" s="155">
        <f t="shared" si="760"/>
        <v>2982356.3250000002</v>
      </c>
      <c r="X219" s="155">
        <f t="shared" si="760"/>
        <v>0</v>
      </c>
      <c r="Y219" s="155">
        <f t="shared" si="760"/>
        <v>0</v>
      </c>
      <c r="Z219" s="155">
        <f t="shared" si="760"/>
        <v>0</v>
      </c>
      <c r="AA219" s="155">
        <f t="shared" si="760"/>
        <v>0</v>
      </c>
      <c r="AB219" s="155">
        <f t="shared" si="760"/>
        <v>0</v>
      </c>
      <c r="AC219" s="155">
        <f t="shared" si="760"/>
        <v>2982356.3250000002</v>
      </c>
      <c r="AD219" s="155">
        <f t="shared" si="760"/>
        <v>0</v>
      </c>
      <c r="AE219" s="155">
        <f t="shared" si="760"/>
        <v>0</v>
      </c>
      <c r="AF219" s="155">
        <f t="shared" si="760"/>
        <v>0</v>
      </c>
      <c r="AG219" s="155">
        <f t="shared" si="760"/>
        <v>0</v>
      </c>
      <c r="AH219" s="155">
        <f t="shared" si="760"/>
        <v>0</v>
      </c>
      <c r="AI219" s="155">
        <f t="shared" si="760"/>
        <v>2982356.3250000002</v>
      </c>
      <c r="AJ219" s="155">
        <f t="shared" si="760"/>
        <v>0</v>
      </c>
      <c r="AK219" s="155">
        <f t="shared" si="760"/>
        <v>0</v>
      </c>
      <c r="AL219" s="155">
        <f t="shared" si="760"/>
        <v>0</v>
      </c>
      <c r="AM219" s="155">
        <f t="shared" si="760"/>
        <v>0</v>
      </c>
      <c r="AN219" s="155">
        <f t="shared" si="760"/>
        <v>0</v>
      </c>
      <c r="AO219" s="155">
        <f t="shared" si="760"/>
        <v>2982356.3250000002</v>
      </c>
      <c r="AP219" s="155">
        <f t="shared" si="760"/>
        <v>0</v>
      </c>
      <c r="AQ219" s="155">
        <f t="shared" ref="AQ219:BV219" si="761">AQ173*$D$216/1000</f>
        <v>0</v>
      </c>
      <c r="AR219" s="155">
        <f t="shared" si="761"/>
        <v>0</v>
      </c>
      <c r="AS219" s="155">
        <f t="shared" si="761"/>
        <v>0</v>
      </c>
      <c r="AT219" s="155">
        <f t="shared" si="761"/>
        <v>0</v>
      </c>
      <c r="AU219" s="155">
        <f t="shared" si="761"/>
        <v>2982356.3250000002</v>
      </c>
      <c r="AV219" s="155">
        <f t="shared" si="761"/>
        <v>0</v>
      </c>
      <c r="AW219" s="155">
        <f t="shared" si="761"/>
        <v>0</v>
      </c>
      <c r="AX219" s="155">
        <f t="shared" si="761"/>
        <v>0</v>
      </c>
      <c r="AY219" s="155">
        <f t="shared" si="761"/>
        <v>0</v>
      </c>
      <c r="AZ219" s="155">
        <f t="shared" si="761"/>
        <v>0</v>
      </c>
      <c r="BA219" s="155">
        <f t="shared" si="761"/>
        <v>2982356.3250000002</v>
      </c>
      <c r="BB219" s="155">
        <f t="shared" si="761"/>
        <v>0</v>
      </c>
      <c r="BC219" s="155">
        <f t="shared" si="761"/>
        <v>0</v>
      </c>
      <c r="BD219" s="155">
        <f t="shared" si="761"/>
        <v>0</v>
      </c>
      <c r="BE219" s="155">
        <f t="shared" si="761"/>
        <v>0</v>
      </c>
      <c r="BF219" s="155">
        <f t="shared" si="761"/>
        <v>0</v>
      </c>
      <c r="BG219" s="155">
        <f t="shared" si="761"/>
        <v>2982356.3250000002</v>
      </c>
      <c r="BH219" s="155">
        <f t="shared" si="761"/>
        <v>0</v>
      </c>
      <c r="BI219" s="155">
        <f t="shared" si="761"/>
        <v>0</v>
      </c>
      <c r="BJ219" s="155">
        <f t="shared" si="761"/>
        <v>0</v>
      </c>
      <c r="BK219" s="155">
        <f t="shared" si="761"/>
        <v>0</v>
      </c>
      <c r="BL219" s="155">
        <f t="shared" si="761"/>
        <v>0</v>
      </c>
      <c r="BM219" s="155">
        <f t="shared" si="761"/>
        <v>2982356.3250000002</v>
      </c>
      <c r="BN219" s="155">
        <f t="shared" si="761"/>
        <v>0</v>
      </c>
      <c r="BO219" s="155">
        <f t="shared" si="761"/>
        <v>0</v>
      </c>
      <c r="BP219" s="155">
        <f t="shared" si="761"/>
        <v>0</v>
      </c>
      <c r="BQ219" s="155">
        <f t="shared" si="761"/>
        <v>0</v>
      </c>
      <c r="BR219" s="155">
        <f t="shared" si="761"/>
        <v>0</v>
      </c>
      <c r="BS219" s="155">
        <f t="shared" si="761"/>
        <v>2982356.3250000002</v>
      </c>
      <c r="BT219" s="155">
        <f t="shared" si="761"/>
        <v>0</v>
      </c>
      <c r="BU219" s="155">
        <f t="shared" si="761"/>
        <v>0</v>
      </c>
      <c r="BV219" s="155">
        <f t="shared" si="761"/>
        <v>0</v>
      </c>
      <c r="BW219" s="155">
        <f t="shared" ref="BW219:CE219" si="762">BW173*$D$216/1000</f>
        <v>0</v>
      </c>
      <c r="BX219" s="155">
        <f t="shared" si="762"/>
        <v>0</v>
      </c>
      <c r="BY219" s="155">
        <f t="shared" si="762"/>
        <v>0</v>
      </c>
      <c r="BZ219" s="155">
        <f t="shared" si="762"/>
        <v>0</v>
      </c>
      <c r="CA219" s="155">
        <f t="shared" si="762"/>
        <v>0</v>
      </c>
      <c r="CB219" s="155">
        <f t="shared" si="762"/>
        <v>0</v>
      </c>
      <c r="CC219" s="155">
        <f t="shared" si="762"/>
        <v>0</v>
      </c>
      <c r="CD219" s="155">
        <f t="shared" si="762"/>
        <v>0</v>
      </c>
      <c r="CE219" s="155">
        <f t="shared" si="762"/>
        <v>0</v>
      </c>
    </row>
    <row r="220" spans="1:83">
      <c r="A220" s="41">
        <f>ROW()</f>
        <v>220</v>
      </c>
      <c r="C220" s="62" t="str">
        <f t="shared" si="752"/>
        <v>HoldCo 운영배당 원천징수</v>
      </c>
      <c r="H220" s="44"/>
      <c r="J220" s="155">
        <f t="shared" si="753"/>
        <v>-2447182.9701764584</v>
      </c>
      <c r="K220" s="155">
        <f t="shared" ref="K220:AP220" si="763">K174*$D$216/1000</f>
        <v>0</v>
      </c>
      <c r="L220" s="155">
        <f t="shared" si="763"/>
        <v>0</v>
      </c>
      <c r="M220" s="155">
        <f t="shared" si="763"/>
        <v>0</v>
      </c>
      <c r="N220" s="155">
        <f t="shared" si="763"/>
        <v>0</v>
      </c>
      <c r="O220" s="155">
        <f t="shared" si="763"/>
        <v>0</v>
      </c>
      <c r="P220" s="155">
        <f t="shared" si="763"/>
        <v>0</v>
      </c>
      <c r="Q220" s="155">
        <f t="shared" si="763"/>
        <v>-220988.26912012478</v>
      </c>
      <c r="R220" s="155">
        <f t="shared" si="763"/>
        <v>0</v>
      </c>
      <c r="S220" s="155">
        <f t="shared" si="763"/>
        <v>0</v>
      </c>
      <c r="T220" s="155">
        <f t="shared" si="763"/>
        <v>0</v>
      </c>
      <c r="U220" s="155">
        <f t="shared" si="763"/>
        <v>0</v>
      </c>
      <c r="V220" s="155">
        <f t="shared" si="763"/>
        <v>0</v>
      </c>
      <c r="W220" s="155">
        <f t="shared" si="763"/>
        <v>-220988.26912012478</v>
      </c>
      <c r="X220" s="155">
        <f t="shared" si="763"/>
        <v>0</v>
      </c>
      <c r="Y220" s="155">
        <f t="shared" si="763"/>
        <v>0</v>
      </c>
      <c r="Z220" s="155">
        <f t="shared" si="763"/>
        <v>0</v>
      </c>
      <c r="AA220" s="155">
        <f t="shared" si="763"/>
        <v>0</v>
      </c>
      <c r="AB220" s="155">
        <f t="shared" si="763"/>
        <v>0</v>
      </c>
      <c r="AC220" s="155">
        <f t="shared" si="763"/>
        <v>-232655.97738817678</v>
      </c>
      <c r="AD220" s="155">
        <f t="shared" si="763"/>
        <v>0</v>
      </c>
      <c r="AE220" s="155">
        <f t="shared" si="763"/>
        <v>0</v>
      </c>
      <c r="AF220" s="155">
        <f t="shared" si="763"/>
        <v>0</v>
      </c>
      <c r="AG220" s="155">
        <f t="shared" si="763"/>
        <v>0</v>
      </c>
      <c r="AH220" s="155">
        <f t="shared" si="763"/>
        <v>0</v>
      </c>
      <c r="AI220" s="155">
        <f t="shared" si="763"/>
        <v>-232655.97738817678</v>
      </c>
      <c r="AJ220" s="155">
        <f t="shared" si="763"/>
        <v>0</v>
      </c>
      <c r="AK220" s="155">
        <f t="shared" si="763"/>
        <v>0</v>
      </c>
      <c r="AL220" s="155">
        <f t="shared" si="763"/>
        <v>0</v>
      </c>
      <c r="AM220" s="155">
        <f t="shared" si="763"/>
        <v>0</v>
      </c>
      <c r="AN220" s="155">
        <f t="shared" si="763"/>
        <v>0</v>
      </c>
      <c r="AO220" s="155">
        <f t="shared" si="763"/>
        <v>-244500.16378024913</v>
      </c>
      <c r="AP220" s="155">
        <f t="shared" si="763"/>
        <v>0</v>
      </c>
      <c r="AQ220" s="155">
        <f t="shared" ref="AQ220:BV220" si="764">AQ174*$D$216/1000</f>
        <v>0</v>
      </c>
      <c r="AR220" s="155">
        <f t="shared" si="764"/>
        <v>0</v>
      </c>
      <c r="AS220" s="155">
        <f t="shared" si="764"/>
        <v>0</v>
      </c>
      <c r="AT220" s="155">
        <f t="shared" si="764"/>
        <v>0</v>
      </c>
      <c r="AU220" s="155">
        <f t="shared" si="764"/>
        <v>-244500.16378024913</v>
      </c>
      <c r="AV220" s="155">
        <f t="shared" si="764"/>
        <v>0</v>
      </c>
      <c r="AW220" s="155">
        <f t="shared" si="764"/>
        <v>0</v>
      </c>
      <c r="AX220" s="155">
        <f t="shared" si="764"/>
        <v>0</v>
      </c>
      <c r="AY220" s="155">
        <f t="shared" si="764"/>
        <v>0</v>
      </c>
      <c r="AZ220" s="155">
        <f t="shared" si="764"/>
        <v>0</v>
      </c>
      <c r="BA220" s="155">
        <f t="shared" si="764"/>
        <v>-256620.97546820267</v>
      </c>
      <c r="BB220" s="155">
        <f t="shared" si="764"/>
        <v>0</v>
      </c>
      <c r="BC220" s="155">
        <f t="shared" si="764"/>
        <v>0</v>
      </c>
      <c r="BD220" s="155">
        <f t="shared" si="764"/>
        <v>0</v>
      </c>
      <c r="BE220" s="155">
        <f t="shared" si="764"/>
        <v>0</v>
      </c>
      <c r="BF220" s="155">
        <f t="shared" si="764"/>
        <v>0</v>
      </c>
      <c r="BG220" s="155">
        <f t="shared" si="764"/>
        <v>-256620.97546820267</v>
      </c>
      <c r="BH220" s="155">
        <f t="shared" si="764"/>
        <v>0</v>
      </c>
      <c r="BI220" s="155">
        <f t="shared" si="764"/>
        <v>0</v>
      </c>
      <c r="BJ220" s="155">
        <f t="shared" si="764"/>
        <v>0</v>
      </c>
      <c r="BK220" s="155">
        <f t="shared" si="764"/>
        <v>0</v>
      </c>
      <c r="BL220" s="155">
        <f t="shared" si="764"/>
        <v>0</v>
      </c>
      <c r="BM220" s="155">
        <f t="shared" si="764"/>
        <v>-268826.09933147568</v>
      </c>
      <c r="BN220" s="155">
        <f t="shared" si="764"/>
        <v>0</v>
      </c>
      <c r="BO220" s="155">
        <f t="shared" si="764"/>
        <v>0</v>
      </c>
      <c r="BP220" s="155">
        <f t="shared" si="764"/>
        <v>0</v>
      </c>
      <c r="BQ220" s="155">
        <f t="shared" si="764"/>
        <v>0</v>
      </c>
      <c r="BR220" s="155">
        <f t="shared" si="764"/>
        <v>0</v>
      </c>
      <c r="BS220" s="155">
        <f t="shared" si="764"/>
        <v>-268826.09933147568</v>
      </c>
      <c r="BT220" s="155">
        <f t="shared" si="764"/>
        <v>0</v>
      </c>
      <c r="BU220" s="155">
        <f t="shared" si="764"/>
        <v>0</v>
      </c>
      <c r="BV220" s="155">
        <f t="shared" si="764"/>
        <v>0</v>
      </c>
      <c r="BW220" s="155">
        <f t="shared" ref="BW220:CE220" si="765">BW174*$D$216/1000</f>
        <v>0</v>
      </c>
      <c r="BX220" s="155">
        <f t="shared" si="765"/>
        <v>0</v>
      </c>
      <c r="BY220" s="155">
        <f t="shared" si="765"/>
        <v>0</v>
      </c>
      <c r="BZ220" s="155">
        <f t="shared" si="765"/>
        <v>0</v>
      </c>
      <c r="CA220" s="155">
        <f t="shared" si="765"/>
        <v>0</v>
      </c>
      <c r="CB220" s="155">
        <f t="shared" si="765"/>
        <v>0</v>
      </c>
      <c r="CC220" s="155">
        <f t="shared" si="765"/>
        <v>0</v>
      </c>
      <c r="CD220" s="155">
        <f t="shared" si="765"/>
        <v>0</v>
      </c>
      <c r="CE220" s="155">
        <f t="shared" si="765"/>
        <v>0</v>
      </c>
    </row>
    <row r="221" spans="1:83">
      <c r="A221" s="41">
        <f>ROW()</f>
        <v>221</v>
      </c>
      <c r="C221" s="62" t="str">
        <f t="shared" si="752"/>
        <v>외국납부세액 공제</v>
      </c>
      <c r="H221" s="44"/>
      <c r="J221" s="155">
        <f t="shared" si="753"/>
        <v>2335910.6218903284</v>
      </c>
      <c r="K221" s="155">
        <f t="shared" ref="K221:AP221" si="766">K175*$D$216/1000</f>
        <v>0</v>
      </c>
      <c r="L221" s="155">
        <f t="shared" si="766"/>
        <v>0</v>
      </c>
      <c r="M221" s="155">
        <f t="shared" si="766"/>
        <v>0</v>
      </c>
      <c r="N221" s="155">
        <f t="shared" si="766"/>
        <v>0</v>
      </c>
      <c r="O221" s="155">
        <f t="shared" si="766"/>
        <v>0</v>
      </c>
      <c r="P221" s="155">
        <f t="shared" si="766"/>
        <v>0</v>
      </c>
      <c r="Q221" s="155">
        <f t="shared" si="766"/>
        <v>210571.87010333905</v>
      </c>
      <c r="R221" s="155">
        <f t="shared" si="766"/>
        <v>0</v>
      </c>
      <c r="S221" s="155">
        <f t="shared" si="766"/>
        <v>0</v>
      </c>
      <c r="T221" s="155">
        <f t="shared" si="766"/>
        <v>0</v>
      </c>
      <c r="U221" s="155">
        <f t="shared" si="766"/>
        <v>0</v>
      </c>
      <c r="V221" s="155">
        <f t="shared" si="766"/>
        <v>0</v>
      </c>
      <c r="W221" s="155">
        <f t="shared" si="766"/>
        <v>210571.87010333905</v>
      </c>
      <c r="X221" s="155">
        <f t="shared" si="766"/>
        <v>0</v>
      </c>
      <c r="Y221" s="155">
        <f t="shared" si="766"/>
        <v>0</v>
      </c>
      <c r="Z221" s="155">
        <f t="shared" si="766"/>
        <v>0</v>
      </c>
      <c r="AA221" s="155">
        <f t="shared" si="766"/>
        <v>0</v>
      </c>
      <c r="AB221" s="155">
        <f t="shared" si="766"/>
        <v>0</v>
      </c>
      <c r="AC221" s="155">
        <f t="shared" si="766"/>
        <v>221877.77733527511</v>
      </c>
      <c r="AD221" s="155">
        <f t="shared" si="766"/>
        <v>0</v>
      </c>
      <c r="AE221" s="155">
        <f t="shared" si="766"/>
        <v>0</v>
      </c>
      <c r="AF221" s="155">
        <f t="shared" si="766"/>
        <v>0</v>
      </c>
      <c r="AG221" s="155">
        <f t="shared" si="766"/>
        <v>0</v>
      </c>
      <c r="AH221" s="155">
        <f t="shared" si="766"/>
        <v>0</v>
      </c>
      <c r="AI221" s="155">
        <f t="shared" si="766"/>
        <v>221877.77733527511</v>
      </c>
      <c r="AJ221" s="155">
        <f t="shared" si="766"/>
        <v>0</v>
      </c>
      <c r="AK221" s="155">
        <f t="shared" si="766"/>
        <v>0</v>
      </c>
      <c r="AL221" s="155">
        <f t="shared" si="766"/>
        <v>0</v>
      </c>
      <c r="AM221" s="155">
        <f t="shared" si="766"/>
        <v>0</v>
      </c>
      <c r="AN221" s="155">
        <f t="shared" si="766"/>
        <v>0</v>
      </c>
      <c r="AO221" s="155">
        <f t="shared" si="766"/>
        <v>233367.17171362721</v>
      </c>
      <c r="AP221" s="155">
        <f t="shared" si="766"/>
        <v>0</v>
      </c>
      <c r="AQ221" s="155">
        <f t="shared" ref="AQ221:BV221" si="767">AQ175*$D$216/1000</f>
        <v>0</v>
      </c>
      <c r="AR221" s="155">
        <f t="shared" si="767"/>
        <v>0</v>
      </c>
      <c r="AS221" s="155">
        <f t="shared" si="767"/>
        <v>0</v>
      </c>
      <c r="AT221" s="155">
        <f t="shared" si="767"/>
        <v>0</v>
      </c>
      <c r="AU221" s="155">
        <f t="shared" si="767"/>
        <v>233367.17171362721</v>
      </c>
      <c r="AV221" s="155">
        <f t="shared" si="767"/>
        <v>0</v>
      </c>
      <c r="AW221" s="155">
        <f t="shared" si="767"/>
        <v>0</v>
      </c>
      <c r="AX221" s="155">
        <f t="shared" si="767"/>
        <v>0</v>
      </c>
      <c r="AY221" s="155">
        <f t="shared" si="767"/>
        <v>0</v>
      </c>
      <c r="AZ221" s="155">
        <f t="shared" si="767"/>
        <v>0</v>
      </c>
      <c r="BA221" s="155">
        <f t="shared" si="767"/>
        <v>245137.26515784982</v>
      </c>
      <c r="BB221" s="155">
        <f t="shared" si="767"/>
        <v>0</v>
      </c>
      <c r="BC221" s="155">
        <f t="shared" si="767"/>
        <v>0</v>
      </c>
      <c r="BD221" s="155">
        <f t="shared" si="767"/>
        <v>0</v>
      </c>
      <c r="BE221" s="155">
        <f t="shared" si="767"/>
        <v>0</v>
      </c>
      <c r="BF221" s="155">
        <f t="shared" si="767"/>
        <v>0</v>
      </c>
      <c r="BG221" s="155">
        <f t="shared" si="767"/>
        <v>245137.26515784982</v>
      </c>
      <c r="BH221" s="155">
        <f t="shared" si="767"/>
        <v>0</v>
      </c>
      <c r="BI221" s="155">
        <f t="shared" si="767"/>
        <v>0</v>
      </c>
      <c r="BJ221" s="155">
        <f t="shared" si="767"/>
        <v>0</v>
      </c>
      <c r="BK221" s="155">
        <f t="shared" si="767"/>
        <v>0</v>
      </c>
      <c r="BL221" s="155">
        <f t="shared" si="767"/>
        <v>0</v>
      </c>
      <c r="BM221" s="155">
        <f t="shared" si="767"/>
        <v>257001.22663507302</v>
      </c>
      <c r="BN221" s="155">
        <f t="shared" si="767"/>
        <v>0</v>
      </c>
      <c r="BO221" s="155">
        <f t="shared" si="767"/>
        <v>0</v>
      </c>
      <c r="BP221" s="155">
        <f t="shared" si="767"/>
        <v>0</v>
      </c>
      <c r="BQ221" s="155">
        <f t="shared" si="767"/>
        <v>0</v>
      </c>
      <c r="BR221" s="155">
        <f t="shared" si="767"/>
        <v>0</v>
      </c>
      <c r="BS221" s="155">
        <f t="shared" si="767"/>
        <v>257001.22663507302</v>
      </c>
      <c r="BT221" s="155">
        <f t="shared" si="767"/>
        <v>0</v>
      </c>
      <c r="BU221" s="155">
        <f t="shared" si="767"/>
        <v>0</v>
      </c>
      <c r="BV221" s="155">
        <f t="shared" si="767"/>
        <v>0</v>
      </c>
      <c r="BW221" s="155">
        <f t="shared" ref="BW221:CE221" si="768">BW175*$D$216/1000</f>
        <v>0</v>
      </c>
      <c r="BX221" s="155">
        <f t="shared" si="768"/>
        <v>0</v>
      </c>
      <c r="BY221" s="155">
        <f t="shared" si="768"/>
        <v>0</v>
      </c>
      <c r="BZ221" s="155">
        <f t="shared" si="768"/>
        <v>0</v>
      </c>
      <c r="CA221" s="155">
        <f t="shared" si="768"/>
        <v>0</v>
      </c>
      <c r="CB221" s="155">
        <f t="shared" si="768"/>
        <v>0</v>
      </c>
      <c r="CC221" s="155">
        <f t="shared" si="768"/>
        <v>0</v>
      </c>
      <c r="CD221" s="155">
        <f t="shared" si="768"/>
        <v>0</v>
      </c>
      <c r="CE221" s="155">
        <f t="shared" si="768"/>
        <v>0</v>
      </c>
    </row>
    <row r="222" spans="1:83">
      <c r="A222" s="41">
        <f>ROW()</f>
        <v>222</v>
      </c>
      <c r="C222" s="62" t="str">
        <f t="shared" si="752"/>
        <v>헷지프리미엄</v>
      </c>
      <c r="H222" s="44"/>
      <c r="J222" s="155">
        <f t="shared" si="753"/>
        <v>3821764.7383956448</v>
      </c>
      <c r="K222" s="155">
        <f t="shared" ref="K222:AP222" si="769">K176*$D$216/1000</f>
        <v>0</v>
      </c>
      <c r="L222" s="155">
        <f t="shared" si="769"/>
        <v>0</v>
      </c>
      <c r="M222" s="155">
        <f t="shared" si="769"/>
        <v>0</v>
      </c>
      <c r="N222" s="155">
        <f t="shared" si="769"/>
        <v>0</v>
      </c>
      <c r="O222" s="155">
        <f t="shared" si="769"/>
        <v>0</v>
      </c>
      <c r="P222" s="155">
        <f t="shared" si="769"/>
        <v>0</v>
      </c>
      <c r="Q222" s="155">
        <f t="shared" si="769"/>
        <v>21386.934971843872</v>
      </c>
      <c r="R222" s="155">
        <f t="shared" si="769"/>
        <v>0</v>
      </c>
      <c r="S222" s="155">
        <f t="shared" si="769"/>
        <v>0</v>
      </c>
      <c r="T222" s="155">
        <f t="shared" si="769"/>
        <v>0</v>
      </c>
      <c r="U222" s="155">
        <f t="shared" si="769"/>
        <v>0</v>
      </c>
      <c r="V222" s="155">
        <f t="shared" si="769"/>
        <v>0</v>
      </c>
      <c r="W222" s="155">
        <f t="shared" si="769"/>
        <v>741447.29092184373</v>
      </c>
      <c r="X222" s="155">
        <f t="shared" si="769"/>
        <v>0</v>
      </c>
      <c r="Y222" s="155">
        <f t="shared" si="769"/>
        <v>0</v>
      </c>
      <c r="Z222" s="155">
        <f t="shared" si="769"/>
        <v>0</v>
      </c>
      <c r="AA222" s="155">
        <f t="shared" si="769"/>
        <v>0</v>
      </c>
      <c r="AB222" s="155">
        <f t="shared" si="769"/>
        <v>0</v>
      </c>
      <c r="AC222" s="155">
        <f t="shared" si="769"/>
        <v>21760.301636421533</v>
      </c>
      <c r="AD222" s="155">
        <f t="shared" si="769"/>
        <v>0</v>
      </c>
      <c r="AE222" s="155">
        <f t="shared" si="769"/>
        <v>0</v>
      </c>
      <c r="AF222" s="155">
        <f t="shared" si="769"/>
        <v>0</v>
      </c>
      <c r="AG222" s="155">
        <f t="shared" si="769"/>
        <v>0</v>
      </c>
      <c r="AH222" s="155">
        <f t="shared" si="769"/>
        <v>0</v>
      </c>
      <c r="AI222" s="155">
        <f t="shared" si="769"/>
        <v>741820.65758642147</v>
      </c>
      <c r="AJ222" s="155">
        <f t="shared" si="769"/>
        <v>0</v>
      </c>
      <c r="AK222" s="155">
        <f t="shared" si="769"/>
        <v>0</v>
      </c>
      <c r="AL222" s="155">
        <f t="shared" si="769"/>
        <v>0</v>
      </c>
      <c r="AM222" s="155">
        <f t="shared" si="769"/>
        <v>0</v>
      </c>
      <c r="AN222" s="155">
        <f t="shared" si="769"/>
        <v>0</v>
      </c>
      <c r="AO222" s="155">
        <f t="shared" si="769"/>
        <v>22139.315600967846</v>
      </c>
      <c r="AP222" s="155">
        <f t="shared" si="769"/>
        <v>0</v>
      </c>
      <c r="AQ222" s="155">
        <f t="shared" ref="AQ222:BV222" si="770">AQ176*$D$216/1000</f>
        <v>0</v>
      </c>
      <c r="AR222" s="155">
        <f t="shared" si="770"/>
        <v>0</v>
      </c>
      <c r="AS222" s="155">
        <f t="shared" si="770"/>
        <v>0</v>
      </c>
      <c r="AT222" s="155">
        <f t="shared" si="770"/>
        <v>0</v>
      </c>
      <c r="AU222" s="155">
        <f t="shared" si="770"/>
        <v>742199.67155096773</v>
      </c>
      <c r="AV222" s="155">
        <f t="shared" si="770"/>
        <v>0</v>
      </c>
      <c r="AW222" s="155">
        <f t="shared" si="770"/>
        <v>0</v>
      </c>
      <c r="AX222" s="155">
        <f t="shared" si="770"/>
        <v>0</v>
      </c>
      <c r="AY222" s="155">
        <f t="shared" si="770"/>
        <v>0</v>
      </c>
      <c r="AZ222" s="155">
        <f t="shared" si="770"/>
        <v>0</v>
      </c>
      <c r="BA222" s="155">
        <f t="shared" si="770"/>
        <v>22527.181574982355</v>
      </c>
      <c r="BB222" s="155">
        <f t="shared" si="770"/>
        <v>0</v>
      </c>
      <c r="BC222" s="155">
        <f t="shared" si="770"/>
        <v>0</v>
      </c>
      <c r="BD222" s="155">
        <f t="shared" si="770"/>
        <v>0</v>
      </c>
      <c r="BE222" s="155">
        <f t="shared" si="770"/>
        <v>0</v>
      </c>
      <c r="BF222" s="155">
        <f t="shared" si="770"/>
        <v>0</v>
      </c>
      <c r="BG222" s="155">
        <f t="shared" si="770"/>
        <v>742587.53752498236</v>
      </c>
      <c r="BH222" s="155">
        <f t="shared" si="770"/>
        <v>0</v>
      </c>
      <c r="BI222" s="155">
        <f t="shared" si="770"/>
        <v>0</v>
      </c>
      <c r="BJ222" s="155">
        <f t="shared" si="770"/>
        <v>0</v>
      </c>
      <c r="BK222" s="155">
        <f t="shared" si="770"/>
        <v>0</v>
      </c>
      <c r="BL222" s="155">
        <f t="shared" si="770"/>
        <v>0</v>
      </c>
      <c r="BM222" s="155">
        <f t="shared" si="770"/>
        <v>22917.745538607091</v>
      </c>
      <c r="BN222" s="155">
        <f t="shared" si="770"/>
        <v>0</v>
      </c>
      <c r="BO222" s="155">
        <f t="shared" si="770"/>
        <v>0</v>
      </c>
      <c r="BP222" s="155">
        <f t="shared" si="770"/>
        <v>0</v>
      </c>
      <c r="BQ222" s="155">
        <f t="shared" si="770"/>
        <v>0</v>
      </c>
      <c r="BR222" s="155">
        <f t="shared" si="770"/>
        <v>0</v>
      </c>
      <c r="BS222" s="155">
        <f t="shared" si="770"/>
        <v>742978.10148860712</v>
      </c>
      <c r="BT222" s="155">
        <f t="shared" si="770"/>
        <v>0</v>
      </c>
      <c r="BU222" s="155">
        <f t="shared" si="770"/>
        <v>0</v>
      </c>
      <c r="BV222" s="155">
        <f t="shared" si="770"/>
        <v>0</v>
      </c>
      <c r="BW222" s="155">
        <f t="shared" ref="BW222:CE222" si="771">BW176*$D$216/1000</f>
        <v>0</v>
      </c>
      <c r="BX222" s="155">
        <f t="shared" si="771"/>
        <v>0</v>
      </c>
      <c r="BY222" s="155">
        <f t="shared" si="771"/>
        <v>0</v>
      </c>
      <c r="BZ222" s="155">
        <f t="shared" si="771"/>
        <v>0</v>
      </c>
      <c r="CA222" s="155">
        <f t="shared" si="771"/>
        <v>0</v>
      </c>
      <c r="CB222" s="155">
        <f t="shared" si="771"/>
        <v>0</v>
      </c>
      <c r="CC222" s="155">
        <f t="shared" si="771"/>
        <v>0</v>
      </c>
      <c r="CD222" s="155">
        <f t="shared" si="771"/>
        <v>0</v>
      </c>
      <c r="CE222" s="155">
        <f t="shared" si="771"/>
        <v>0</v>
      </c>
    </row>
    <row r="223" spans="1:83">
      <c r="A223" s="41">
        <f>ROW()</f>
        <v>223</v>
      </c>
      <c r="C223" s="62" t="str">
        <f t="shared" si="752"/>
        <v>운용보수(신탁, 사무관리 포함)</v>
      </c>
      <c r="D223" s="62"/>
      <c r="E223" s="62"/>
      <c r="F223" s="62"/>
      <c r="G223" s="62"/>
      <c r="H223" s="62"/>
      <c r="I223" s="62"/>
      <c r="J223" s="155">
        <f t="shared" si="753"/>
        <v>-1800150.8898749996</v>
      </c>
      <c r="K223" s="155">
        <f t="shared" ref="K223:AP223" si="772">K177*$D$216/1000</f>
        <v>0</v>
      </c>
      <c r="L223" s="155">
        <f t="shared" si="772"/>
        <v>0</v>
      </c>
      <c r="M223" s="155">
        <f t="shared" si="772"/>
        <v>0</v>
      </c>
      <c r="N223" s="155">
        <f t="shared" si="772"/>
        <v>0</v>
      </c>
      <c r="O223" s="155">
        <f t="shared" si="772"/>
        <v>0</v>
      </c>
      <c r="P223" s="155">
        <f t="shared" si="772"/>
        <v>0</v>
      </c>
      <c r="Q223" s="155">
        <f t="shared" si="772"/>
        <v>-180015.08898749997</v>
      </c>
      <c r="R223" s="155">
        <f t="shared" si="772"/>
        <v>0</v>
      </c>
      <c r="S223" s="155">
        <f t="shared" si="772"/>
        <v>0</v>
      </c>
      <c r="T223" s="155">
        <f t="shared" si="772"/>
        <v>0</v>
      </c>
      <c r="U223" s="155">
        <f t="shared" si="772"/>
        <v>0</v>
      </c>
      <c r="V223" s="155">
        <f t="shared" si="772"/>
        <v>0</v>
      </c>
      <c r="W223" s="155">
        <f t="shared" si="772"/>
        <v>-180015.08898749997</v>
      </c>
      <c r="X223" s="155">
        <f t="shared" si="772"/>
        <v>0</v>
      </c>
      <c r="Y223" s="155">
        <f t="shared" si="772"/>
        <v>0</v>
      </c>
      <c r="Z223" s="155">
        <f t="shared" si="772"/>
        <v>0</v>
      </c>
      <c r="AA223" s="155">
        <f t="shared" si="772"/>
        <v>0</v>
      </c>
      <c r="AB223" s="155">
        <f t="shared" si="772"/>
        <v>0</v>
      </c>
      <c r="AC223" s="155">
        <f t="shared" si="772"/>
        <v>-180015.08898749997</v>
      </c>
      <c r="AD223" s="155">
        <f t="shared" si="772"/>
        <v>0</v>
      </c>
      <c r="AE223" s="155">
        <f t="shared" si="772"/>
        <v>0</v>
      </c>
      <c r="AF223" s="155">
        <f t="shared" si="772"/>
        <v>0</v>
      </c>
      <c r="AG223" s="155">
        <f t="shared" si="772"/>
        <v>0</v>
      </c>
      <c r="AH223" s="155">
        <f t="shared" si="772"/>
        <v>0</v>
      </c>
      <c r="AI223" s="155">
        <f t="shared" si="772"/>
        <v>-180015.08898749997</v>
      </c>
      <c r="AJ223" s="155">
        <f t="shared" si="772"/>
        <v>0</v>
      </c>
      <c r="AK223" s="155">
        <f t="shared" si="772"/>
        <v>0</v>
      </c>
      <c r="AL223" s="155">
        <f t="shared" si="772"/>
        <v>0</v>
      </c>
      <c r="AM223" s="155">
        <f t="shared" si="772"/>
        <v>0</v>
      </c>
      <c r="AN223" s="155">
        <f t="shared" si="772"/>
        <v>0</v>
      </c>
      <c r="AO223" s="155">
        <f t="shared" si="772"/>
        <v>-180015.08898749997</v>
      </c>
      <c r="AP223" s="155">
        <f t="shared" si="772"/>
        <v>0</v>
      </c>
      <c r="AQ223" s="155">
        <f t="shared" ref="AQ223:BV223" si="773">AQ177*$D$216/1000</f>
        <v>0</v>
      </c>
      <c r="AR223" s="155">
        <f t="shared" si="773"/>
        <v>0</v>
      </c>
      <c r="AS223" s="155">
        <f t="shared" si="773"/>
        <v>0</v>
      </c>
      <c r="AT223" s="155">
        <f t="shared" si="773"/>
        <v>0</v>
      </c>
      <c r="AU223" s="155">
        <f t="shared" si="773"/>
        <v>-180015.08898749997</v>
      </c>
      <c r="AV223" s="155">
        <f t="shared" si="773"/>
        <v>0</v>
      </c>
      <c r="AW223" s="155">
        <f t="shared" si="773"/>
        <v>0</v>
      </c>
      <c r="AX223" s="155">
        <f t="shared" si="773"/>
        <v>0</v>
      </c>
      <c r="AY223" s="155">
        <f t="shared" si="773"/>
        <v>0</v>
      </c>
      <c r="AZ223" s="155">
        <f t="shared" si="773"/>
        <v>0</v>
      </c>
      <c r="BA223" s="155">
        <f t="shared" si="773"/>
        <v>-180015.08898749997</v>
      </c>
      <c r="BB223" s="155">
        <f t="shared" si="773"/>
        <v>0</v>
      </c>
      <c r="BC223" s="155">
        <f t="shared" si="773"/>
        <v>0</v>
      </c>
      <c r="BD223" s="155">
        <f t="shared" si="773"/>
        <v>0</v>
      </c>
      <c r="BE223" s="155">
        <f t="shared" si="773"/>
        <v>0</v>
      </c>
      <c r="BF223" s="155">
        <f t="shared" si="773"/>
        <v>0</v>
      </c>
      <c r="BG223" s="155">
        <f t="shared" si="773"/>
        <v>-180015.08898749997</v>
      </c>
      <c r="BH223" s="155">
        <f t="shared" si="773"/>
        <v>0</v>
      </c>
      <c r="BI223" s="155">
        <f t="shared" si="773"/>
        <v>0</v>
      </c>
      <c r="BJ223" s="155">
        <f t="shared" si="773"/>
        <v>0</v>
      </c>
      <c r="BK223" s="155">
        <f t="shared" si="773"/>
        <v>0</v>
      </c>
      <c r="BL223" s="155">
        <f t="shared" si="773"/>
        <v>0</v>
      </c>
      <c r="BM223" s="155">
        <f t="shared" si="773"/>
        <v>-180015.08898749997</v>
      </c>
      <c r="BN223" s="155">
        <f t="shared" si="773"/>
        <v>0</v>
      </c>
      <c r="BO223" s="155">
        <f t="shared" si="773"/>
        <v>0</v>
      </c>
      <c r="BP223" s="155">
        <f t="shared" si="773"/>
        <v>0</v>
      </c>
      <c r="BQ223" s="155">
        <f t="shared" si="773"/>
        <v>0</v>
      </c>
      <c r="BR223" s="155">
        <f t="shared" si="773"/>
        <v>0</v>
      </c>
      <c r="BS223" s="155">
        <f t="shared" si="773"/>
        <v>-180015.08898749997</v>
      </c>
      <c r="BT223" s="155">
        <f t="shared" si="773"/>
        <v>0</v>
      </c>
      <c r="BU223" s="155">
        <f t="shared" si="773"/>
        <v>0</v>
      </c>
      <c r="BV223" s="155">
        <f t="shared" si="773"/>
        <v>0</v>
      </c>
      <c r="BW223" s="155">
        <f t="shared" ref="BW223:CE223" si="774">BW177*$D$216/1000</f>
        <v>0</v>
      </c>
      <c r="BX223" s="155">
        <f t="shared" si="774"/>
        <v>0</v>
      </c>
      <c r="BY223" s="155">
        <f t="shared" si="774"/>
        <v>0</v>
      </c>
      <c r="BZ223" s="155">
        <f t="shared" si="774"/>
        <v>0</v>
      </c>
      <c r="CA223" s="155">
        <f t="shared" si="774"/>
        <v>0</v>
      </c>
      <c r="CB223" s="155">
        <f t="shared" si="774"/>
        <v>0</v>
      </c>
      <c r="CC223" s="155">
        <f t="shared" si="774"/>
        <v>0</v>
      </c>
      <c r="CD223" s="155">
        <f t="shared" si="774"/>
        <v>0</v>
      </c>
      <c r="CE223" s="155">
        <f t="shared" si="774"/>
        <v>0</v>
      </c>
    </row>
    <row r="224" spans="1:83">
      <c r="A224" s="41">
        <f>ROW()</f>
        <v>224</v>
      </c>
      <c r="C224" s="62" t="str">
        <f t="shared" si="752"/>
        <v>신탁 및 사무관리</v>
      </c>
      <c r="D224" s="62"/>
      <c r="E224" s="62"/>
      <c r="F224" s="62"/>
      <c r="G224" s="62"/>
      <c r="H224" s="62"/>
      <c r="I224" s="62"/>
      <c r="J224" s="155">
        <f t="shared" si="753"/>
        <v>-240020.11865000005</v>
      </c>
      <c r="K224" s="155">
        <f t="shared" ref="K224:AP224" si="775">K178*$D$216/1000</f>
        <v>0</v>
      </c>
      <c r="L224" s="155">
        <f t="shared" si="775"/>
        <v>0</v>
      </c>
      <c r="M224" s="155">
        <f t="shared" si="775"/>
        <v>0</v>
      </c>
      <c r="N224" s="155">
        <f t="shared" si="775"/>
        <v>0</v>
      </c>
      <c r="O224" s="155">
        <f t="shared" si="775"/>
        <v>0</v>
      </c>
      <c r="P224" s="155">
        <f t="shared" si="775"/>
        <v>0</v>
      </c>
      <c r="Q224" s="155">
        <f t="shared" si="775"/>
        <v>-24002.011865</v>
      </c>
      <c r="R224" s="155">
        <f t="shared" si="775"/>
        <v>0</v>
      </c>
      <c r="S224" s="155">
        <f t="shared" si="775"/>
        <v>0</v>
      </c>
      <c r="T224" s="155">
        <f t="shared" si="775"/>
        <v>0</v>
      </c>
      <c r="U224" s="155">
        <f t="shared" si="775"/>
        <v>0</v>
      </c>
      <c r="V224" s="155">
        <f t="shared" si="775"/>
        <v>0</v>
      </c>
      <c r="W224" s="155">
        <f t="shared" si="775"/>
        <v>-24002.011865</v>
      </c>
      <c r="X224" s="155">
        <f t="shared" si="775"/>
        <v>0</v>
      </c>
      <c r="Y224" s="155">
        <f t="shared" si="775"/>
        <v>0</v>
      </c>
      <c r="Z224" s="155">
        <f t="shared" si="775"/>
        <v>0</v>
      </c>
      <c r="AA224" s="155">
        <f t="shared" si="775"/>
        <v>0</v>
      </c>
      <c r="AB224" s="155">
        <f t="shared" si="775"/>
        <v>0</v>
      </c>
      <c r="AC224" s="155">
        <f t="shared" si="775"/>
        <v>-24002.011865</v>
      </c>
      <c r="AD224" s="155">
        <f t="shared" si="775"/>
        <v>0</v>
      </c>
      <c r="AE224" s="155">
        <f t="shared" si="775"/>
        <v>0</v>
      </c>
      <c r="AF224" s="155">
        <f t="shared" si="775"/>
        <v>0</v>
      </c>
      <c r="AG224" s="155">
        <f t="shared" si="775"/>
        <v>0</v>
      </c>
      <c r="AH224" s="155">
        <f t="shared" si="775"/>
        <v>0</v>
      </c>
      <c r="AI224" s="155">
        <f t="shared" si="775"/>
        <v>-24002.011865</v>
      </c>
      <c r="AJ224" s="155">
        <f t="shared" si="775"/>
        <v>0</v>
      </c>
      <c r="AK224" s="155">
        <f t="shared" si="775"/>
        <v>0</v>
      </c>
      <c r="AL224" s="155">
        <f t="shared" si="775"/>
        <v>0</v>
      </c>
      <c r="AM224" s="155">
        <f t="shared" si="775"/>
        <v>0</v>
      </c>
      <c r="AN224" s="155">
        <f t="shared" si="775"/>
        <v>0</v>
      </c>
      <c r="AO224" s="155">
        <f t="shared" si="775"/>
        <v>-24002.011865</v>
      </c>
      <c r="AP224" s="155">
        <f t="shared" si="775"/>
        <v>0</v>
      </c>
      <c r="AQ224" s="155">
        <f t="shared" ref="AQ224:BV224" si="776">AQ178*$D$216/1000</f>
        <v>0</v>
      </c>
      <c r="AR224" s="155">
        <f t="shared" si="776"/>
        <v>0</v>
      </c>
      <c r="AS224" s="155">
        <f t="shared" si="776"/>
        <v>0</v>
      </c>
      <c r="AT224" s="155">
        <f t="shared" si="776"/>
        <v>0</v>
      </c>
      <c r="AU224" s="155">
        <f t="shared" si="776"/>
        <v>-24002.011865</v>
      </c>
      <c r="AV224" s="155">
        <f t="shared" si="776"/>
        <v>0</v>
      </c>
      <c r="AW224" s="155">
        <f t="shared" si="776"/>
        <v>0</v>
      </c>
      <c r="AX224" s="155">
        <f t="shared" si="776"/>
        <v>0</v>
      </c>
      <c r="AY224" s="155">
        <f t="shared" si="776"/>
        <v>0</v>
      </c>
      <c r="AZ224" s="155">
        <f t="shared" si="776"/>
        <v>0</v>
      </c>
      <c r="BA224" s="155">
        <f t="shared" si="776"/>
        <v>-24002.011865</v>
      </c>
      <c r="BB224" s="155">
        <f t="shared" si="776"/>
        <v>0</v>
      </c>
      <c r="BC224" s="155">
        <f t="shared" si="776"/>
        <v>0</v>
      </c>
      <c r="BD224" s="155">
        <f t="shared" si="776"/>
        <v>0</v>
      </c>
      <c r="BE224" s="155">
        <f t="shared" si="776"/>
        <v>0</v>
      </c>
      <c r="BF224" s="155">
        <f t="shared" si="776"/>
        <v>0</v>
      </c>
      <c r="BG224" s="155">
        <f t="shared" si="776"/>
        <v>-24002.011865</v>
      </c>
      <c r="BH224" s="155">
        <f t="shared" si="776"/>
        <v>0</v>
      </c>
      <c r="BI224" s="155">
        <f t="shared" si="776"/>
        <v>0</v>
      </c>
      <c r="BJ224" s="155">
        <f t="shared" si="776"/>
        <v>0</v>
      </c>
      <c r="BK224" s="155">
        <f t="shared" si="776"/>
        <v>0</v>
      </c>
      <c r="BL224" s="155">
        <f t="shared" si="776"/>
        <v>0</v>
      </c>
      <c r="BM224" s="155">
        <f t="shared" si="776"/>
        <v>-24002.011865</v>
      </c>
      <c r="BN224" s="155">
        <f t="shared" si="776"/>
        <v>0</v>
      </c>
      <c r="BO224" s="155">
        <f t="shared" si="776"/>
        <v>0</v>
      </c>
      <c r="BP224" s="155">
        <f t="shared" si="776"/>
        <v>0</v>
      </c>
      <c r="BQ224" s="155">
        <f t="shared" si="776"/>
        <v>0</v>
      </c>
      <c r="BR224" s="155">
        <f t="shared" si="776"/>
        <v>0</v>
      </c>
      <c r="BS224" s="155">
        <f t="shared" si="776"/>
        <v>-24002.011865</v>
      </c>
      <c r="BT224" s="155">
        <f t="shared" si="776"/>
        <v>0</v>
      </c>
      <c r="BU224" s="155">
        <f t="shared" si="776"/>
        <v>0</v>
      </c>
      <c r="BV224" s="155">
        <f t="shared" si="776"/>
        <v>0</v>
      </c>
      <c r="BW224" s="155">
        <f t="shared" ref="BW224:CE224" si="777">BW178*$D$216/1000</f>
        <v>0</v>
      </c>
      <c r="BX224" s="155">
        <f t="shared" si="777"/>
        <v>0</v>
      </c>
      <c r="BY224" s="155">
        <f t="shared" si="777"/>
        <v>0</v>
      </c>
      <c r="BZ224" s="155">
        <f t="shared" si="777"/>
        <v>0</v>
      </c>
      <c r="CA224" s="155">
        <f t="shared" si="777"/>
        <v>0</v>
      </c>
      <c r="CB224" s="155">
        <f t="shared" si="777"/>
        <v>0</v>
      </c>
      <c r="CC224" s="155">
        <f t="shared" si="777"/>
        <v>0</v>
      </c>
      <c r="CD224" s="155">
        <f t="shared" si="777"/>
        <v>0</v>
      </c>
      <c r="CE224" s="155">
        <f t="shared" si="777"/>
        <v>0</v>
      </c>
    </row>
    <row r="225" spans="1:83">
      <c r="A225" s="41">
        <f>ROW()</f>
        <v>225</v>
      </c>
      <c r="C225" s="62" t="str">
        <f t="shared" si="752"/>
        <v>판매수수료</v>
      </c>
      <c r="D225" s="62"/>
      <c r="E225" s="62"/>
      <c r="F225" s="62"/>
      <c r="G225" s="62"/>
      <c r="H225" s="62"/>
      <c r="I225" s="62"/>
      <c r="J225" s="155">
        <f t="shared" si="753"/>
        <v>-60005.029662500012</v>
      </c>
      <c r="K225" s="155">
        <f t="shared" ref="K225:AP225" si="778">K179*$D$216/1000</f>
        <v>0</v>
      </c>
      <c r="L225" s="155">
        <f t="shared" si="778"/>
        <v>0</v>
      </c>
      <c r="M225" s="155">
        <f t="shared" si="778"/>
        <v>0</v>
      </c>
      <c r="N225" s="155">
        <f t="shared" si="778"/>
        <v>0</v>
      </c>
      <c r="O225" s="155">
        <f t="shared" si="778"/>
        <v>0</v>
      </c>
      <c r="P225" s="155">
        <f t="shared" si="778"/>
        <v>0</v>
      </c>
      <c r="Q225" s="155">
        <f t="shared" si="778"/>
        <v>-6000.5029662500001</v>
      </c>
      <c r="R225" s="155">
        <f t="shared" si="778"/>
        <v>0</v>
      </c>
      <c r="S225" s="155">
        <f t="shared" si="778"/>
        <v>0</v>
      </c>
      <c r="T225" s="155">
        <f t="shared" si="778"/>
        <v>0</v>
      </c>
      <c r="U225" s="155">
        <f t="shared" si="778"/>
        <v>0</v>
      </c>
      <c r="V225" s="155">
        <f t="shared" si="778"/>
        <v>0</v>
      </c>
      <c r="W225" s="155">
        <f t="shared" si="778"/>
        <v>-6000.5029662500001</v>
      </c>
      <c r="X225" s="155">
        <f t="shared" si="778"/>
        <v>0</v>
      </c>
      <c r="Y225" s="155">
        <f t="shared" si="778"/>
        <v>0</v>
      </c>
      <c r="Z225" s="155">
        <f t="shared" si="778"/>
        <v>0</v>
      </c>
      <c r="AA225" s="155">
        <f t="shared" si="778"/>
        <v>0</v>
      </c>
      <c r="AB225" s="155">
        <f t="shared" si="778"/>
        <v>0</v>
      </c>
      <c r="AC225" s="155">
        <f t="shared" si="778"/>
        <v>-6000.5029662500001</v>
      </c>
      <c r="AD225" s="155">
        <f t="shared" si="778"/>
        <v>0</v>
      </c>
      <c r="AE225" s="155">
        <f t="shared" si="778"/>
        <v>0</v>
      </c>
      <c r="AF225" s="155">
        <f t="shared" si="778"/>
        <v>0</v>
      </c>
      <c r="AG225" s="155">
        <f t="shared" si="778"/>
        <v>0</v>
      </c>
      <c r="AH225" s="155">
        <f t="shared" si="778"/>
        <v>0</v>
      </c>
      <c r="AI225" s="155">
        <f t="shared" si="778"/>
        <v>-6000.5029662500001</v>
      </c>
      <c r="AJ225" s="155">
        <f t="shared" si="778"/>
        <v>0</v>
      </c>
      <c r="AK225" s="155">
        <f t="shared" si="778"/>
        <v>0</v>
      </c>
      <c r="AL225" s="155">
        <f t="shared" si="778"/>
        <v>0</v>
      </c>
      <c r="AM225" s="155">
        <f t="shared" si="778"/>
        <v>0</v>
      </c>
      <c r="AN225" s="155">
        <f t="shared" si="778"/>
        <v>0</v>
      </c>
      <c r="AO225" s="155">
        <f t="shared" si="778"/>
        <v>-6000.5029662500001</v>
      </c>
      <c r="AP225" s="155">
        <f t="shared" si="778"/>
        <v>0</v>
      </c>
      <c r="AQ225" s="155">
        <f t="shared" ref="AQ225:BV225" si="779">AQ179*$D$216/1000</f>
        <v>0</v>
      </c>
      <c r="AR225" s="155">
        <f t="shared" si="779"/>
        <v>0</v>
      </c>
      <c r="AS225" s="155">
        <f t="shared" si="779"/>
        <v>0</v>
      </c>
      <c r="AT225" s="155">
        <f t="shared" si="779"/>
        <v>0</v>
      </c>
      <c r="AU225" s="155">
        <f t="shared" si="779"/>
        <v>-6000.5029662500001</v>
      </c>
      <c r="AV225" s="155">
        <f t="shared" si="779"/>
        <v>0</v>
      </c>
      <c r="AW225" s="155">
        <f t="shared" si="779"/>
        <v>0</v>
      </c>
      <c r="AX225" s="155">
        <f t="shared" si="779"/>
        <v>0</v>
      </c>
      <c r="AY225" s="155">
        <f t="shared" si="779"/>
        <v>0</v>
      </c>
      <c r="AZ225" s="155">
        <f t="shared" si="779"/>
        <v>0</v>
      </c>
      <c r="BA225" s="155">
        <f t="shared" si="779"/>
        <v>-6000.5029662500001</v>
      </c>
      <c r="BB225" s="155">
        <f t="shared" si="779"/>
        <v>0</v>
      </c>
      <c r="BC225" s="155">
        <f t="shared" si="779"/>
        <v>0</v>
      </c>
      <c r="BD225" s="155">
        <f t="shared" si="779"/>
        <v>0</v>
      </c>
      <c r="BE225" s="155">
        <f t="shared" si="779"/>
        <v>0</v>
      </c>
      <c r="BF225" s="155">
        <f t="shared" si="779"/>
        <v>0</v>
      </c>
      <c r="BG225" s="155">
        <f t="shared" si="779"/>
        <v>-6000.5029662500001</v>
      </c>
      <c r="BH225" s="155">
        <f t="shared" si="779"/>
        <v>0</v>
      </c>
      <c r="BI225" s="155">
        <f t="shared" si="779"/>
        <v>0</v>
      </c>
      <c r="BJ225" s="155">
        <f t="shared" si="779"/>
        <v>0</v>
      </c>
      <c r="BK225" s="155">
        <f t="shared" si="779"/>
        <v>0</v>
      </c>
      <c r="BL225" s="155">
        <f t="shared" si="779"/>
        <v>0</v>
      </c>
      <c r="BM225" s="155">
        <f t="shared" si="779"/>
        <v>-6000.5029662500001</v>
      </c>
      <c r="BN225" s="155">
        <f t="shared" si="779"/>
        <v>0</v>
      </c>
      <c r="BO225" s="155">
        <f t="shared" si="779"/>
        <v>0</v>
      </c>
      <c r="BP225" s="155">
        <f t="shared" si="779"/>
        <v>0</v>
      </c>
      <c r="BQ225" s="155">
        <f t="shared" si="779"/>
        <v>0</v>
      </c>
      <c r="BR225" s="155">
        <f t="shared" si="779"/>
        <v>0</v>
      </c>
      <c r="BS225" s="155">
        <f t="shared" si="779"/>
        <v>-6000.5029662500001</v>
      </c>
      <c r="BT225" s="155">
        <f t="shared" si="779"/>
        <v>0</v>
      </c>
      <c r="BU225" s="155">
        <f t="shared" si="779"/>
        <v>0</v>
      </c>
      <c r="BV225" s="155">
        <f t="shared" si="779"/>
        <v>0</v>
      </c>
      <c r="BW225" s="155">
        <f t="shared" ref="BW225:CE225" si="780">BW179*$D$216/1000</f>
        <v>0</v>
      </c>
      <c r="BX225" s="155">
        <f t="shared" si="780"/>
        <v>0</v>
      </c>
      <c r="BY225" s="155">
        <f t="shared" si="780"/>
        <v>0</v>
      </c>
      <c r="BZ225" s="155">
        <f t="shared" si="780"/>
        <v>0</v>
      </c>
      <c r="CA225" s="155">
        <f t="shared" si="780"/>
        <v>0</v>
      </c>
      <c r="CB225" s="155">
        <f t="shared" si="780"/>
        <v>0</v>
      </c>
      <c r="CC225" s="155">
        <f t="shared" si="780"/>
        <v>0</v>
      </c>
      <c r="CD225" s="155">
        <f t="shared" si="780"/>
        <v>0</v>
      </c>
      <c r="CE225" s="155">
        <f t="shared" si="780"/>
        <v>0</v>
      </c>
    </row>
    <row r="226" spans="1:83">
      <c r="A226" s="41">
        <f>ROW()</f>
        <v>226</v>
      </c>
      <c r="C226" s="62" t="str">
        <f t="shared" si="752"/>
        <v>-</v>
      </c>
      <c r="D226" s="62"/>
      <c r="E226" s="62"/>
      <c r="F226" s="62"/>
      <c r="G226" s="62"/>
      <c r="H226" s="62"/>
      <c r="I226" s="62"/>
      <c r="J226" s="155">
        <f t="shared" si="753"/>
        <v>0</v>
      </c>
      <c r="K226" s="155">
        <f t="shared" ref="K226:AP226" si="781">K180*$D$216/1000</f>
        <v>0</v>
      </c>
      <c r="L226" s="155">
        <f t="shared" si="781"/>
        <v>0</v>
      </c>
      <c r="M226" s="155">
        <f t="shared" si="781"/>
        <v>0</v>
      </c>
      <c r="N226" s="155">
        <f t="shared" si="781"/>
        <v>0</v>
      </c>
      <c r="O226" s="155">
        <f t="shared" si="781"/>
        <v>0</v>
      </c>
      <c r="P226" s="155">
        <f t="shared" si="781"/>
        <v>0</v>
      </c>
      <c r="Q226" s="155">
        <f t="shared" si="781"/>
        <v>0</v>
      </c>
      <c r="R226" s="155">
        <f t="shared" si="781"/>
        <v>0</v>
      </c>
      <c r="S226" s="155">
        <f t="shared" si="781"/>
        <v>0</v>
      </c>
      <c r="T226" s="155">
        <f t="shared" si="781"/>
        <v>0</v>
      </c>
      <c r="U226" s="155">
        <f t="shared" si="781"/>
        <v>0</v>
      </c>
      <c r="V226" s="155">
        <f t="shared" si="781"/>
        <v>0</v>
      </c>
      <c r="W226" s="155">
        <f t="shared" si="781"/>
        <v>0</v>
      </c>
      <c r="X226" s="155">
        <f t="shared" si="781"/>
        <v>0</v>
      </c>
      <c r="Y226" s="155">
        <f t="shared" si="781"/>
        <v>0</v>
      </c>
      <c r="Z226" s="155">
        <f t="shared" si="781"/>
        <v>0</v>
      </c>
      <c r="AA226" s="155">
        <f t="shared" si="781"/>
        <v>0</v>
      </c>
      <c r="AB226" s="155">
        <f t="shared" si="781"/>
        <v>0</v>
      </c>
      <c r="AC226" s="155">
        <f t="shared" si="781"/>
        <v>0</v>
      </c>
      <c r="AD226" s="155">
        <f t="shared" si="781"/>
        <v>0</v>
      </c>
      <c r="AE226" s="155">
        <f t="shared" si="781"/>
        <v>0</v>
      </c>
      <c r="AF226" s="155">
        <f t="shared" si="781"/>
        <v>0</v>
      </c>
      <c r="AG226" s="155">
        <f t="shared" si="781"/>
        <v>0</v>
      </c>
      <c r="AH226" s="155">
        <f t="shared" si="781"/>
        <v>0</v>
      </c>
      <c r="AI226" s="155">
        <f t="shared" si="781"/>
        <v>0</v>
      </c>
      <c r="AJ226" s="155">
        <f t="shared" si="781"/>
        <v>0</v>
      </c>
      <c r="AK226" s="155">
        <f t="shared" si="781"/>
        <v>0</v>
      </c>
      <c r="AL226" s="155">
        <f t="shared" si="781"/>
        <v>0</v>
      </c>
      <c r="AM226" s="155">
        <f t="shared" si="781"/>
        <v>0</v>
      </c>
      <c r="AN226" s="155">
        <f t="shared" si="781"/>
        <v>0</v>
      </c>
      <c r="AO226" s="155">
        <f t="shared" si="781"/>
        <v>0</v>
      </c>
      <c r="AP226" s="155">
        <f t="shared" si="781"/>
        <v>0</v>
      </c>
      <c r="AQ226" s="155">
        <f t="shared" ref="AQ226:BV226" si="782">AQ180*$D$216/1000</f>
        <v>0</v>
      </c>
      <c r="AR226" s="155">
        <f t="shared" si="782"/>
        <v>0</v>
      </c>
      <c r="AS226" s="155">
        <f t="shared" si="782"/>
        <v>0</v>
      </c>
      <c r="AT226" s="155">
        <f t="shared" si="782"/>
        <v>0</v>
      </c>
      <c r="AU226" s="155">
        <f t="shared" si="782"/>
        <v>0</v>
      </c>
      <c r="AV226" s="155">
        <f t="shared" si="782"/>
        <v>0</v>
      </c>
      <c r="AW226" s="155">
        <f t="shared" si="782"/>
        <v>0</v>
      </c>
      <c r="AX226" s="155">
        <f t="shared" si="782"/>
        <v>0</v>
      </c>
      <c r="AY226" s="155">
        <f t="shared" si="782"/>
        <v>0</v>
      </c>
      <c r="AZ226" s="155">
        <f t="shared" si="782"/>
        <v>0</v>
      </c>
      <c r="BA226" s="155">
        <f t="shared" si="782"/>
        <v>0</v>
      </c>
      <c r="BB226" s="155">
        <f t="shared" si="782"/>
        <v>0</v>
      </c>
      <c r="BC226" s="155">
        <f t="shared" si="782"/>
        <v>0</v>
      </c>
      <c r="BD226" s="155">
        <f t="shared" si="782"/>
        <v>0</v>
      </c>
      <c r="BE226" s="155">
        <f t="shared" si="782"/>
        <v>0</v>
      </c>
      <c r="BF226" s="155">
        <f t="shared" si="782"/>
        <v>0</v>
      </c>
      <c r="BG226" s="155">
        <f t="shared" si="782"/>
        <v>0</v>
      </c>
      <c r="BH226" s="155">
        <f t="shared" si="782"/>
        <v>0</v>
      </c>
      <c r="BI226" s="155">
        <f t="shared" si="782"/>
        <v>0</v>
      </c>
      <c r="BJ226" s="155">
        <f t="shared" si="782"/>
        <v>0</v>
      </c>
      <c r="BK226" s="155">
        <f t="shared" si="782"/>
        <v>0</v>
      </c>
      <c r="BL226" s="155">
        <f t="shared" si="782"/>
        <v>0</v>
      </c>
      <c r="BM226" s="155">
        <f t="shared" si="782"/>
        <v>0</v>
      </c>
      <c r="BN226" s="155">
        <f t="shared" si="782"/>
        <v>0</v>
      </c>
      <c r="BO226" s="155">
        <f t="shared" si="782"/>
        <v>0</v>
      </c>
      <c r="BP226" s="155">
        <f t="shared" si="782"/>
        <v>0</v>
      </c>
      <c r="BQ226" s="155">
        <f t="shared" si="782"/>
        <v>0</v>
      </c>
      <c r="BR226" s="155">
        <f t="shared" si="782"/>
        <v>0</v>
      </c>
      <c r="BS226" s="155">
        <f t="shared" si="782"/>
        <v>0</v>
      </c>
      <c r="BT226" s="155">
        <f t="shared" si="782"/>
        <v>0</v>
      </c>
      <c r="BU226" s="155">
        <f t="shared" si="782"/>
        <v>0</v>
      </c>
      <c r="BV226" s="155">
        <f t="shared" si="782"/>
        <v>0</v>
      </c>
      <c r="BW226" s="155">
        <f t="shared" ref="BW226:CE226" si="783">BW180*$D$216/1000</f>
        <v>0</v>
      </c>
      <c r="BX226" s="155">
        <f t="shared" si="783"/>
        <v>0</v>
      </c>
      <c r="BY226" s="155">
        <f t="shared" si="783"/>
        <v>0</v>
      </c>
      <c r="BZ226" s="155">
        <f t="shared" si="783"/>
        <v>0</v>
      </c>
      <c r="CA226" s="155">
        <f t="shared" si="783"/>
        <v>0</v>
      </c>
      <c r="CB226" s="155">
        <f t="shared" si="783"/>
        <v>0</v>
      </c>
      <c r="CC226" s="155">
        <f t="shared" si="783"/>
        <v>0</v>
      </c>
      <c r="CD226" s="155">
        <f t="shared" si="783"/>
        <v>0</v>
      </c>
      <c r="CE226" s="155">
        <f t="shared" si="783"/>
        <v>0</v>
      </c>
    </row>
    <row r="227" spans="1:83">
      <c r="A227" s="41">
        <f>ROW()</f>
        <v>227</v>
      </c>
      <c r="C227" s="108" t="str">
        <f t="shared" si="752"/>
        <v>투자현금흐름</v>
      </c>
      <c r="D227" s="108"/>
      <c r="E227" s="108"/>
      <c r="F227" s="108"/>
      <c r="G227" s="108"/>
      <c r="H227" s="108"/>
      <c r="I227" s="108"/>
      <c r="J227" s="151">
        <f t="shared" si="753"/>
        <v>10100691.92055361</v>
      </c>
      <c r="K227" s="151">
        <f t="shared" ref="K227:AP227" si="784">SUM(K228:K233)</f>
        <v>-120010059.325</v>
      </c>
      <c r="L227" s="151">
        <f t="shared" si="784"/>
        <v>0</v>
      </c>
      <c r="M227" s="151">
        <f t="shared" si="784"/>
        <v>0</v>
      </c>
      <c r="N227" s="151">
        <f t="shared" si="784"/>
        <v>0</v>
      </c>
      <c r="O227" s="151">
        <f t="shared" si="784"/>
        <v>0</v>
      </c>
      <c r="P227" s="151">
        <f t="shared" si="784"/>
        <v>0</v>
      </c>
      <c r="Q227" s="151">
        <f t="shared" si="784"/>
        <v>0</v>
      </c>
      <c r="R227" s="151">
        <f t="shared" si="784"/>
        <v>0</v>
      </c>
      <c r="S227" s="151">
        <f t="shared" si="784"/>
        <v>0</v>
      </c>
      <c r="T227" s="151">
        <f t="shared" si="784"/>
        <v>0</v>
      </c>
      <c r="U227" s="151">
        <f t="shared" si="784"/>
        <v>0</v>
      </c>
      <c r="V227" s="151">
        <f t="shared" si="784"/>
        <v>0</v>
      </c>
      <c r="W227" s="151">
        <f t="shared" si="784"/>
        <v>0</v>
      </c>
      <c r="X227" s="151">
        <f t="shared" si="784"/>
        <v>0</v>
      </c>
      <c r="Y227" s="151">
        <f t="shared" si="784"/>
        <v>0</v>
      </c>
      <c r="Z227" s="151">
        <f t="shared" si="784"/>
        <v>0</v>
      </c>
      <c r="AA227" s="151">
        <f t="shared" si="784"/>
        <v>0</v>
      </c>
      <c r="AB227" s="151">
        <f t="shared" si="784"/>
        <v>0</v>
      </c>
      <c r="AC227" s="151">
        <f t="shared" si="784"/>
        <v>0</v>
      </c>
      <c r="AD227" s="151">
        <f t="shared" si="784"/>
        <v>0</v>
      </c>
      <c r="AE227" s="151">
        <f t="shared" si="784"/>
        <v>0</v>
      </c>
      <c r="AF227" s="151">
        <f t="shared" si="784"/>
        <v>0</v>
      </c>
      <c r="AG227" s="151">
        <f t="shared" si="784"/>
        <v>0</v>
      </c>
      <c r="AH227" s="151">
        <f t="shared" si="784"/>
        <v>0</v>
      </c>
      <c r="AI227" s="151">
        <f t="shared" si="784"/>
        <v>0</v>
      </c>
      <c r="AJ227" s="151">
        <f t="shared" si="784"/>
        <v>0</v>
      </c>
      <c r="AK227" s="151">
        <f t="shared" si="784"/>
        <v>0</v>
      </c>
      <c r="AL227" s="151">
        <f t="shared" si="784"/>
        <v>0</v>
      </c>
      <c r="AM227" s="151">
        <f t="shared" si="784"/>
        <v>0</v>
      </c>
      <c r="AN227" s="151">
        <f t="shared" si="784"/>
        <v>0</v>
      </c>
      <c r="AO227" s="151">
        <f t="shared" si="784"/>
        <v>0</v>
      </c>
      <c r="AP227" s="151">
        <f t="shared" si="784"/>
        <v>0</v>
      </c>
      <c r="AQ227" s="151">
        <f t="shared" ref="AQ227:BV227" si="785">SUM(AQ228:AQ233)</f>
        <v>0</v>
      </c>
      <c r="AR227" s="151">
        <f t="shared" si="785"/>
        <v>0</v>
      </c>
      <c r="AS227" s="151">
        <f t="shared" si="785"/>
        <v>0</v>
      </c>
      <c r="AT227" s="151">
        <f t="shared" si="785"/>
        <v>0</v>
      </c>
      <c r="AU227" s="151">
        <f t="shared" si="785"/>
        <v>0</v>
      </c>
      <c r="AV227" s="151">
        <f t="shared" si="785"/>
        <v>0</v>
      </c>
      <c r="AW227" s="151">
        <f t="shared" si="785"/>
        <v>0</v>
      </c>
      <c r="AX227" s="151">
        <f t="shared" si="785"/>
        <v>0</v>
      </c>
      <c r="AY227" s="151">
        <f t="shared" si="785"/>
        <v>0</v>
      </c>
      <c r="AZ227" s="151">
        <f t="shared" si="785"/>
        <v>0</v>
      </c>
      <c r="BA227" s="151">
        <f t="shared" si="785"/>
        <v>0</v>
      </c>
      <c r="BB227" s="151">
        <f t="shared" si="785"/>
        <v>0</v>
      </c>
      <c r="BC227" s="151">
        <f t="shared" si="785"/>
        <v>0</v>
      </c>
      <c r="BD227" s="151">
        <f t="shared" si="785"/>
        <v>0</v>
      </c>
      <c r="BE227" s="151">
        <f t="shared" si="785"/>
        <v>0</v>
      </c>
      <c r="BF227" s="151">
        <f t="shared" si="785"/>
        <v>0</v>
      </c>
      <c r="BG227" s="151">
        <f t="shared" si="785"/>
        <v>0</v>
      </c>
      <c r="BH227" s="151">
        <f t="shared" si="785"/>
        <v>0</v>
      </c>
      <c r="BI227" s="151">
        <f t="shared" si="785"/>
        <v>0</v>
      </c>
      <c r="BJ227" s="151">
        <f t="shared" si="785"/>
        <v>0</v>
      </c>
      <c r="BK227" s="151">
        <f t="shared" si="785"/>
        <v>0</v>
      </c>
      <c r="BL227" s="151">
        <f t="shared" si="785"/>
        <v>0</v>
      </c>
      <c r="BM227" s="151">
        <f t="shared" si="785"/>
        <v>0</v>
      </c>
      <c r="BN227" s="151">
        <f t="shared" si="785"/>
        <v>0</v>
      </c>
      <c r="BO227" s="151">
        <f t="shared" si="785"/>
        <v>0</v>
      </c>
      <c r="BP227" s="151">
        <f t="shared" si="785"/>
        <v>0</v>
      </c>
      <c r="BQ227" s="151">
        <f t="shared" si="785"/>
        <v>0</v>
      </c>
      <c r="BR227" s="151">
        <f t="shared" si="785"/>
        <v>0</v>
      </c>
      <c r="BS227" s="151">
        <f t="shared" si="785"/>
        <v>130110751.24555361</v>
      </c>
      <c r="BT227" s="151">
        <f t="shared" si="785"/>
        <v>0</v>
      </c>
      <c r="BU227" s="151">
        <f t="shared" si="785"/>
        <v>0</v>
      </c>
      <c r="BV227" s="151">
        <f t="shared" si="785"/>
        <v>0</v>
      </c>
      <c r="BW227" s="151">
        <f t="shared" ref="BW227:CE227" si="786">SUM(BW228:BW233)</f>
        <v>0</v>
      </c>
      <c r="BX227" s="151">
        <f t="shared" si="786"/>
        <v>0</v>
      </c>
      <c r="BY227" s="151">
        <f t="shared" si="786"/>
        <v>0</v>
      </c>
      <c r="BZ227" s="151">
        <f t="shared" si="786"/>
        <v>0</v>
      </c>
      <c r="CA227" s="151">
        <f t="shared" si="786"/>
        <v>0</v>
      </c>
      <c r="CB227" s="151">
        <f t="shared" si="786"/>
        <v>0</v>
      </c>
      <c r="CC227" s="151">
        <f t="shared" si="786"/>
        <v>0</v>
      </c>
      <c r="CD227" s="151">
        <f t="shared" si="786"/>
        <v>0</v>
      </c>
      <c r="CE227" s="151">
        <f t="shared" si="786"/>
        <v>0</v>
      </c>
    </row>
    <row r="228" spans="1:83">
      <c r="A228" s="41">
        <f>ROW()</f>
        <v>228</v>
      </c>
      <c r="C228" s="62" t="str">
        <f t="shared" si="752"/>
        <v>HoldCo 지분취득</v>
      </c>
      <c r="J228" s="152">
        <f t="shared" si="753"/>
        <v>-99411877.5</v>
      </c>
      <c r="K228" s="155">
        <f t="shared" ref="K228:AP228" si="787">K182*$D$216/1000</f>
        <v>-99411877.5</v>
      </c>
      <c r="L228" s="155">
        <f t="shared" si="787"/>
        <v>0</v>
      </c>
      <c r="M228" s="155">
        <f t="shared" si="787"/>
        <v>0</v>
      </c>
      <c r="N228" s="155">
        <f t="shared" si="787"/>
        <v>0</v>
      </c>
      <c r="O228" s="155">
        <f t="shared" si="787"/>
        <v>0</v>
      </c>
      <c r="P228" s="155">
        <f t="shared" si="787"/>
        <v>0</v>
      </c>
      <c r="Q228" s="155">
        <f t="shared" si="787"/>
        <v>0</v>
      </c>
      <c r="R228" s="155">
        <f t="shared" si="787"/>
        <v>0</v>
      </c>
      <c r="S228" s="155">
        <f t="shared" si="787"/>
        <v>0</v>
      </c>
      <c r="T228" s="155">
        <f t="shared" si="787"/>
        <v>0</v>
      </c>
      <c r="U228" s="155">
        <f t="shared" si="787"/>
        <v>0</v>
      </c>
      <c r="V228" s="155">
        <f t="shared" si="787"/>
        <v>0</v>
      </c>
      <c r="W228" s="155">
        <f t="shared" si="787"/>
        <v>0</v>
      </c>
      <c r="X228" s="155">
        <f t="shared" si="787"/>
        <v>0</v>
      </c>
      <c r="Y228" s="155">
        <f t="shared" si="787"/>
        <v>0</v>
      </c>
      <c r="Z228" s="155">
        <f t="shared" si="787"/>
        <v>0</v>
      </c>
      <c r="AA228" s="155">
        <f t="shared" si="787"/>
        <v>0</v>
      </c>
      <c r="AB228" s="155">
        <f t="shared" si="787"/>
        <v>0</v>
      </c>
      <c r="AC228" s="155">
        <f t="shared" si="787"/>
        <v>0</v>
      </c>
      <c r="AD228" s="155">
        <f t="shared" si="787"/>
        <v>0</v>
      </c>
      <c r="AE228" s="155">
        <f t="shared" si="787"/>
        <v>0</v>
      </c>
      <c r="AF228" s="155">
        <f t="shared" si="787"/>
        <v>0</v>
      </c>
      <c r="AG228" s="155">
        <f t="shared" si="787"/>
        <v>0</v>
      </c>
      <c r="AH228" s="155">
        <f t="shared" si="787"/>
        <v>0</v>
      </c>
      <c r="AI228" s="155">
        <f t="shared" si="787"/>
        <v>0</v>
      </c>
      <c r="AJ228" s="155">
        <f t="shared" si="787"/>
        <v>0</v>
      </c>
      <c r="AK228" s="155">
        <f t="shared" si="787"/>
        <v>0</v>
      </c>
      <c r="AL228" s="155">
        <f t="shared" si="787"/>
        <v>0</v>
      </c>
      <c r="AM228" s="155">
        <f t="shared" si="787"/>
        <v>0</v>
      </c>
      <c r="AN228" s="155">
        <f t="shared" si="787"/>
        <v>0</v>
      </c>
      <c r="AO228" s="155">
        <f t="shared" si="787"/>
        <v>0</v>
      </c>
      <c r="AP228" s="155">
        <f t="shared" si="787"/>
        <v>0</v>
      </c>
      <c r="AQ228" s="155">
        <f t="shared" ref="AQ228:BV228" si="788">AQ182*$D$216/1000</f>
        <v>0</v>
      </c>
      <c r="AR228" s="155">
        <f t="shared" si="788"/>
        <v>0</v>
      </c>
      <c r="AS228" s="155">
        <f t="shared" si="788"/>
        <v>0</v>
      </c>
      <c r="AT228" s="155">
        <f t="shared" si="788"/>
        <v>0</v>
      </c>
      <c r="AU228" s="155">
        <f t="shared" si="788"/>
        <v>0</v>
      </c>
      <c r="AV228" s="155">
        <f t="shared" si="788"/>
        <v>0</v>
      </c>
      <c r="AW228" s="155">
        <f t="shared" si="788"/>
        <v>0</v>
      </c>
      <c r="AX228" s="155">
        <f t="shared" si="788"/>
        <v>0</v>
      </c>
      <c r="AY228" s="155">
        <f t="shared" si="788"/>
        <v>0</v>
      </c>
      <c r="AZ228" s="155">
        <f t="shared" si="788"/>
        <v>0</v>
      </c>
      <c r="BA228" s="155">
        <f t="shared" si="788"/>
        <v>0</v>
      </c>
      <c r="BB228" s="155">
        <f t="shared" si="788"/>
        <v>0</v>
      </c>
      <c r="BC228" s="155">
        <f t="shared" si="788"/>
        <v>0</v>
      </c>
      <c r="BD228" s="155">
        <f t="shared" si="788"/>
        <v>0</v>
      </c>
      <c r="BE228" s="155">
        <f t="shared" si="788"/>
        <v>0</v>
      </c>
      <c r="BF228" s="155">
        <f t="shared" si="788"/>
        <v>0</v>
      </c>
      <c r="BG228" s="155">
        <f t="shared" si="788"/>
        <v>0</v>
      </c>
      <c r="BH228" s="155">
        <f t="shared" si="788"/>
        <v>0</v>
      </c>
      <c r="BI228" s="155">
        <f t="shared" si="788"/>
        <v>0</v>
      </c>
      <c r="BJ228" s="155">
        <f t="shared" si="788"/>
        <v>0</v>
      </c>
      <c r="BK228" s="155">
        <f t="shared" si="788"/>
        <v>0</v>
      </c>
      <c r="BL228" s="155">
        <f t="shared" si="788"/>
        <v>0</v>
      </c>
      <c r="BM228" s="155">
        <f t="shared" si="788"/>
        <v>0</v>
      </c>
      <c r="BN228" s="155">
        <f t="shared" si="788"/>
        <v>0</v>
      </c>
      <c r="BO228" s="155">
        <f t="shared" si="788"/>
        <v>0</v>
      </c>
      <c r="BP228" s="155">
        <f t="shared" si="788"/>
        <v>0</v>
      </c>
      <c r="BQ228" s="155">
        <f t="shared" si="788"/>
        <v>0</v>
      </c>
      <c r="BR228" s="155">
        <f t="shared" si="788"/>
        <v>0</v>
      </c>
      <c r="BS228" s="155">
        <f t="shared" si="788"/>
        <v>0</v>
      </c>
      <c r="BT228" s="155">
        <f t="shared" si="788"/>
        <v>0</v>
      </c>
      <c r="BU228" s="155">
        <f t="shared" si="788"/>
        <v>0</v>
      </c>
      <c r="BV228" s="155">
        <f t="shared" si="788"/>
        <v>0</v>
      </c>
      <c r="BW228" s="155">
        <f t="shared" ref="BW228:CE228" si="789">BW182*$D$216/1000</f>
        <v>0</v>
      </c>
      <c r="BX228" s="155">
        <f t="shared" si="789"/>
        <v>0</v>
      </c>
      <c r="BY228" s="155">
        <f t="shared" si="789"/>
        <v>0</v>
      </c>
      <c r="BZ228" s="155">
        <f t="shared" si="789"/>
        <v>0</v>
      </c>
      <c r="CA228" s="155">
        <f t="shared" si="789"/>
        <v>0</v>
      </c>
      <c r="CB228" s="155">
        <f t="shared" si="789"/>
        <v>0</v>
      </c>
      <c r="CC228" s="155">
        <f t="shared" si="789"/>
        <v>0</v>
      </c>
      <c r="CD228" s="155">
        <f t="shared" si="789"/>
        <v>0</v>
      </c>
      <c r="CE228" s="155">
        <f t="shared" si="789"/>
        <v>0</v>
      </c>
    </row>
    <row r="229" spans="1:83">
      <c r="A229" s="41">
        <f>ROW()</f>
        <v>229</v>
      </c>
      <c r="C229" s="62" t="str">
        <f t="shared" si="752"/>
        <v>PropCo 주주차입금 대여</v>
      </c>
      <c r="H229" s="44"/>
      <c r="J229" s="152">
        <f t="shared" si="753"/>
        <v>-17582272.5</v>
      </c>
      <c r="K229" s="155">
        <f t="shared" ref="K229:AP229" si="790">K183*$D$216/1000</f>
        <v>-17582272.5</v>
      </c>
      <c r="L229" s="155">
        <f t="shared" si="790"/>
        <v>0</v>
      </c>
      <c r="M229" s="155">
        <f t="shared" si="790"/>
        <v>0</v>
      </c>
      <c r="N229" s="155">
        <f t="shared" si="790"/>
        <v>0</v>
      </c>
      <c r="O229" s="155">
        <f t="shared" si="790"/>
        <v>0</v>
      </c>
      <c r="P229" s="155">
        <f t="shared" si="790"/>
        <v>0</v>
      </c>
      <c r="Q229" s="155">
        <f t="shared" si="790"/>
        <v>0</v>
      </c>
      <c r="R229" s="155">
        <f t="shared" si="790"/>
        <v>0</v>
      </c>
      <c r="S229" s="155">
        <f t="shared" si="790"/>
        <v>0</v>
      </c>
      <c r="T229" s="155">
        <f t="shared" si="790"/>
        <v>0</v>
      </c>
      <c r="U229" s="155">
        <f t="shared" si="790"/>
        <v>0</v>
      </c>
      <c r="V229" s="155">
        <f t="shared" si="790"/>
        <v>0</v>
      </c>
      <c r="W229" s="155">
        <f t="shared" si="790"/>
        <v>0</v>
      </c>
      <c r="X229" s="155">
        <f t="shared" si="790"/>
        <v>0</v>
      </c>
      <c r="Y229" s="155">
        <f t="shared" si="790"/>
        <v>0</v>
      </c>
      <c r="Z229" s="155">
        <f t="shared" si="790"/>
        <v>0</v>
      </c>
      <c r="AA229" s="155">
        <f t="shared" si="790"/>
        <v>0</v>
      </c>
      <c r="AB229" s="155">
        <f t="shared" si="790"/>
        <v>0</v>
      </c>
      <c r="AC229" s="155">
        <f t="shared" si="790"/>
        <v>0</v>
      </c>
      <c r="AD229" s="155">
        <f t="shared" si="790"/>
        <v>0</v>
      </c>
      <c r="AE229" s="155">
        <f t="shared" si="790"/>
        <v>0</v>
      </c>
      <c r="AF229" s="155">
        <f t="shared" si="790"/>
        <v>0</v>
      </c>
      <c r="AG229" s="155">
        <f t="shared" si="790"/>
        <v>0</v>
      </c>
      <c r="AH229" s="155">
        <f t="shared" si="790"/>
        <v>0</v>
      </c>
      <c r="AI229" s="155">
        <f t="shared" si="790"/>
        <v>0</v>
      </c>
      <c r="AJ229" s="155">
        <f t="shared" si="790"/>
        <v>0</v>
      </c>
      <c r="AK229" s="155">
        <f t="shared" si="790"/>
        <v>0</v>
      </c>
      <c r="AL229" s="155">
        <f t="shared" si="790"/>
        <v>0</v>
      </c>
      <c r="AM229" s="155">
        <f t="shared" si="790"/>
        <v>0</v>
      </c>
      <c r="AN229" s="155">
        <f t="shared" si="790"/>
        <v>0</v>
      </c>
      <c r="AO229" s="155">
        <f t="shared" si="790"/>
        <v>0</v>
      </c>
      <c r="AP229" s="155">
        <f t="shared" si="790"/>
        <v>0</v>
      </c>
      <c r="AQ229" s="155">
        <f t="shared" ref="AQ229:BV229" si="791">AQ183*$D$216/1000</f>
        <v>0</v>
      </c>
      <c r="AR229" s="155">
        <f t="shared" si="791"/>
        <v>0</v>
      </c>
      <c r="AS229" s="155">
        <f t="shared" si="791"/>
        <v>0</v>
      </c>
      <c r="AT229" s="155">
        <f t="shared" si="791"/>
        <v>0</v>
      </c>
      <c r="AU229" s="155">
        <f t="shared" si="791"/>
        <v>0</v>
      </c>
      <c r="AV229" s="155">
        <f t="shared" si="791"/>
        <v>0</v>
      </c>
      <c r="AW229" s="155">
        <f t="shared" si="791"/>
        <v>0</v>
      </c>
      <c r="AX229" s="155">
        <f t="shared" si="791"/>
        <v>0</v>
      </c>
      <c r="AY229" s="155">
        <f t="shared" si="791"/>
        <v>0</v>
      </c>
      <c r="AZ229" s="155">
        <f t="shared" si="791"/>
        <v>0</v>
      </c>
      <c r="BA229" s="155">
        <f t="shared" si="791"/>
        <v>0</v>
      </c>
      <c r="BB229" s="155">
        <f t="shared" si="791"/>
        <v>0</v>
      </c>
      <c r="BC229" s="155">
        <f t="shared" si="791"/>
        <v>0</v>
      </c>
      <c r="BD229" s="155">
        <f t="shared" si="791"/>
        <v>0</v>
      </c>
      <c r="BE229" s="155">
        <f t="shared" si="791"/>
        <v>0</v>
      </c>
      <c r="BF229" s="155">
        <f t="shared" si="791"/>
        <v>0</v>
      </c>
      <c r="BG229" s="155">
        <f t="shared" si="791"/>
        <v>0</v>
      </c>
      <c r="BH229" s="155">
        <f t="shared" si="791"/>
        <v>0</v>
      </c>
      <c r="BI229" s="155">
        <f t="shared" si="791"/>
        <v>0</v>
      </c>
      <c r="BJ229" s="155">
        <f t="shared" si="791"/>
        <v>0</v>
      </c>
      <c r="BK229" s="155">
        <f t="shared" si="791"/>
        <v>0</v>
      </c>
      <c r="BL229" s="155">
        <f t="shared" si="791"/>
        <v>0</v>
      </c>
      <c r="BM229" s="155">
        <f t="shared" si="791"/>
        <v>0</v>
      </c>
      <c r="BN229" s="155">
        <f t="shared" si="791"/>
        <v>0</v>
      </c>
      <c r="BO229" s="155">
        <f t="shared" si="791"/>
        <v>0</v>
      </c>
      <c r="BP229" s="155">
        <f t="shared" si="791"/>
        <v>0</v>
      </c>
      <c r="BQ229" s="155">
        <f t="shared" si="791"/>
        <v>0</v>
      </c>
      <c r="BR229" s="155">
        <f t="shared" si="791"/>
        <v>0</v>
      </c>
      <c r="BS229" s="155">
        <f t="shared" si="791"/>
        <v>0</v>
      </c>
      <c r="BT229" s="155">
        <f t="shared" si="791"/>
        <v>0</v>
      </c>
      <c r="BU229" s="155">
        <f t="shared" si="791"/>
        <v>0</v>
      </c>
      <c r="BV229" s="155">
        <f t="shared" si="791"/>
        <v>0</v>
      </c>
      <c r="BW229" s="155">
        <f t="shared" ref="BW229:CE229" si="792">BW183*$D$216/1000</f>
        <v>0</v>
      </c>
      <c r="BX229" s="155">
        <f t="shared" si="792"/>
        <v>0</v>
      </c>
      <c r="BY229" s="155">
        <f t="shared" si="792"/>
        <v>0</v>
      </c>
      <c r="BZ229" s="155">
        <f t="shared" si="792"/>
        <v>0</v>
      </c>
      <c r="CA229" s="155">
        <f t="shared" si="792"/>
        <v>0</v>
      </c>
      <c r="CB229" s="155">
        <f t="shared" si="792"/>
        <v>0</v>
      </c>
      <c r="CC229" s="155">
        <f t="shared" si="792"/>
        <v>0</v>
      </c>
      <c r="CD229" s="155">
        <f t="shared" si="792"/>
        <v>0</v>
      </c>
      <c r="CE229" s="155">
        <f t="shared" si="792"/>
        <v>0</v>
      </c>
    </row>
    <row r="230" spans="1:83">
      <c r="A230" s="41">
        <f>ROW()</f>
        <v>230</v>
      </c>
      <c r="C230" s="62" t="str">
        <f t="shared" si="752"/>
        <v>취득부대비용 (K-REF)</v>
      </c>
      <c r="J230" s="152">
        <f t="shared" si="753"/>
        <v>-3015909.3250000002</v>
      </c>
      <c r="K230" s="155">
        <f t="shared" ref="K230:AP230" si="793">K184*$D$216/1000</f>
        <v>-3015909.3250000002</v>
      </c>
      <c r="L230" s="155">
        <f t="shared" si="793"/>
        <v>0</v>
      </c>
      <c r="M230" s="155">
        <f t="shared" si="793"/>
        <v>0</v>
      </c>
      <c r="N230" s="155">
        <f t="shared" si="793"/>
        <v>0</v>
      </c>
      <c r="O230" s="155">
        <f t="shared" si="793"/>
        <v>0</v>
      </c>
      <c r="P230" s="155">
        <f t="shared" si="793"/>
        <v>0</v>
      </c>
      <c r="Q230" s="155">
        <f t="shared" si="793"/>
        <v>0</v>
      </c>
      <c r="R230" s="155">
        <f t="shared" si="793"/>
        <v>0</v>
      </c>
      <c r="S230" s="155">
        <f t="shared" si="793"/>
        <v>0</v>
      </c>
      <c r="T230" s="155">
        <f t="shared" si="793"/>
        <v>0</v>
      </c>
      <c r="U230" s="155">
        <f t="shared" si="793"/>
        <v>0</v>
      </c>
      <c r="V230" s="155">
        <f t="shared" si="793"/>
        <v>0</v>
      </c>
      <c r="W230" s="155">
        <f t="shared" si="793"/>
        <v>0</v>
      </c>
      <c r="X230" s="155">
        <f t="shared" si="793"/>
        <v>0</v>
      </c>
      <c r="Y230" s="155">
        <f t="shared" si="793"/>
        <v>0</v>
      </c>
      <c r="Z230" s="155">
        <f t="shared" si="793"/>
        <v>0</v>
      </c>
      <c r="AA230" s="155">
        <f t="shared" si="793"/>
        <v>0</v>
      </c>
      <c r="AB230" s="155">
        <f t="shared" si="793"/>
        <v>0</v>
      </c>
      <c r="AC230" s="155">
        <f t="shared" si="793"/>
        <v>0</v>
      </c>
      <c r="AD230" s="155">
        <f t="shared" si="793"/>
        <v>0</v>
      </c>
      <c r="AE230" s="155">
        <f t="shared" si="793"/>
        <v>0</v>
      </c>
      <c r="AF230" s="155">
        <f t="shared" si="793"/>
        <v>0</v>
      </c>
      <c r="AG230" s="155">
        <f t="shared" si="793"/>
        <v>0</v>
      </c>
      <c r="AH230" s="155">
        <f t="shared" si="793"/>
        <v>0</v>
      </c>
      <c r="AI230" s="155">
        <f t="shared" si="793"/>
        <v>0</v>
      </c>
      <c r="AJ230" s="155">
        <f t="shared" si="793"/>
        <v>0</v>
      </c>
      <c r="AK230" s="155">
        <f t="shared" si="793"/>
        <v>0</v>
      </c>
      <c r="AL230" s="155">
        <f t="shared" si="793"/>
        <v>0</v>
      </c>
      <c r="AM230" s="155">
        <f t="shared" si="793"/>
        <v>0</v>
      </c>
      <c r="AN230" s="155">
        <f t="shared" si="793"/>
        <v>0</v>
      </c>
      <c r="AO230" s="155">
        <f t="shared" si="793"/>
        <v>0</v>
      </c>
      <c r="AP230" s="155">
        <f t="shared" si="793"/>
        <v>0</v>
      </c>
      <c r="AQ230" s="155">
        <f t="shared" ref="AQ230:BV230" si="794">AQ184*$D$216/1000</f>
        <v>0</v>
      </c>
      <c r="AR230" s="155">
        <f t="shared" si="794"/>
        <v>0</v>
      </c>
      <c r="AS230" s="155">
        <f t="shared" si="794"/>
        <v>0</v>
      </c>
      <c r="AT230" s="155">
        <f t="shared" si="794"/>
        <v>0</v>
      </c>
      <c r="AU230" s="155">
        <f t="shared" si="794"/>
        <v>0</v>
      </c>
      <c r="AV230" s="155">
        <f t="shared" si="794"/>
        <v>0</v>
      </c>
      <c r="AW230" s="155">
        <f t="shared" si="794"/>
        <v>0</v>
      </c>
      <c r="AX230" s="155">
        <f t="shared" si="794"/>
        <v>0</v>
      </c>
      <c r="AY230" s="155">
        <f t="shared" si="794"/>
        <v>0</v>
      </c>
      <c r="AZ230" s="155">
        <f t="shared" si="794"/>
        <v>0</v>
      </c>
      <c r="BA230" s="155">
        <f t="shared" si="794"/>
        <v>0</v>
      </c>
      <c r="BB230" s="155">
        <f t="shared" si="794"/>
        <v>0</v>
      </c>
      <c r="BC230" s="155">
        <f t="shared" si="794"/>
        <v>0</v>
      </c>
      <c r="BD230" s="155">
        <f t="shared" si="794"/>
        <v>0</v>
      </c>
      <c r="BE230" s="155">
        <f t="shared" si="794"/>
        <v>0</v>
      </c>
      <c r="BF230" s="155">
        <f t="shared" si="794"/>
        <v>0</v>
      </c>
      <c r="BG230" s="155">
        <f t="shared" si="794"/>
        <v>0</v>
      </c>
      <c r="BH230" s="155">
        <f t="shared" si="794"/>
        <v>0</v>
      </c>
      <c r="BI230" s="155">
        <f t="shared" si="794"/>
        <v>0</v>
      </c>
      <c r="BJ230" s="155">
        <f t="shared" si="794"/>
        <v>0</v>
      </c>
      <c r="BK230" s="155">
        <f t="shared" si="794"/>
        <v>0</v>
      </c>
      <c r="BL230" s="155">
        <f t="shared" si="794"/>
        <v>0</v>
      </c>
      <c r="BM230" s="155">
        <f t="shared" si="794"/>
        <v>0</v>
      </c>
      <c r="BN230" s="155">
        <f t="shared" si="794"/>
        <v>0</v>
      </c>
      <c r="BO230" s="155">
        <f t="shared" si="794"/>
        <v>0</v>
      </c>
      <c r="BP230" s="155">
        <f t="shared" si="794"/>
        <v>0</v>
      </c>
      <c r="BQ230" s="155">
        <f t="shared" si="794"/>
        <v>0</v>
      </c>
      <c r="BR230" s="155">
        <f t="shared" si="794"/>
        <v>0</v>
      </c>
      <c r="BS230" s="155">
        <f t="shared" si="794"/>
        <v>0</v>
      </c>
      <c r="BT230" s="155">
        <f t="shared" si="794"/>
        <v>0</v>
      </c>
      <c r="BU230" s="155">
        <f t="shared" si="794"/>
        <v>0</v>
      </c>
      <c r="BV230" s="155">
        <f t="shared" si="794"/>
        <v>0</v>
      </c>
      <c r="BW230" s="155">
        <f t="shared" ref="BW230:CE230" si="795">BW184*$D$216/1000</f>
        <v>0</v>
      </c>
      <c r="BX230" s="155">
        <f t="shared" si="795"/>
        <v>0</v>
      </c>
      <c r="BY230" s="155">
        <f t="shared" si="795"/>
        <v>0</v>
      </c>
      <c r="BZ230" s="155">
        <f t="shared" si="795"/>
        <v>0</v>
      </c>
      <c r="CA230" s="155">
        <f t="shared" si="795"/>
        <v>0</v>
      </c>
      <c r="CB230" s="155">
        <f t="shared" si="795"/>
        <v>0</v>
      </c>
      <c r="CC230" s="155">
        <f t="shared" si="795"/>
        <v>0</v>
      </c>
      <c r="CD230" s="155">
        <f t="shared" si="795"/>
        <v>0</v>
      </c>
      <c r="CE230" s="155">
        <f t="shared" si="795"/>
        <v>0</v>
      </c>
    </row>
    <row r="231" spans="1:83">
      <c r="A231" s="41">
        <f>ROW()</f>
        <v>231</v>
      </c>
      <c r="C231" s="62" t="str">
        <f t="shared" si="752"/>
        <v>HoldCo 지분매각</v>
      </c>
      <c r="H231" s="44"/>
      <c r="J231" s="152">
        <f t="shared" si="753"/>
        <v>117298078.15944807</v>
      </c>
      <c r="K231" s="155">
        <f t="shared" ref="K231:AP231" si="796">K185*$D$216/1000</f>
        <v>0</v>
      </c>
      <c r="L231" s="155">
        <f t="shared" si="796"/>
        <v>0</v>
      </c>
      <c r="M231" s="155">
        <f t="shared" si="796"/>
        <v>0</v>
      </c>
      <c r="N231" s="155">
        <f t="shared" si="796"/>
        <v>0</v>
      </c>
      <c r="O231" s="155">
        <f t="shared" si="796"/>
        <v>0</v>
      </c>
      <c r="P231" s="155">
        <f t="shared" si="796"/>
        <v>0</v>
      </c>
      <c r="Q231" s="155">
        <f t="shared" si="796"/>
        <v>0</v>
      </c>
      <c r="R231" s="155">
        <f t="shared" si="796"/>
        <v>0</v>
      </c>
      <c r="S231" s="155">
        <f t="shared" si="796"/>
        <v>0</v>
      </c>
      <c r="T231" s="155">
        <f t="shared" si="796"/>
        <v>0</v>
      </c>
      <c r="U231" s="155">
        <f t="shared" si="796"/>
        <v>0</v>
      </c>
      <c r="V231" s="155">
        <f t="shared" si="796"/>
        <v>0</v>
      </c>
      <c r="W231" s="155">
        <f t="shared" si="796"/>
        <v>0</v>
      </c>
      <c r="X231" s="155">
        <f t="shared" si="796"/>
        <v>0</v>
      </c>
      <c r="Y231" s="155">
        <f t="shared" si="796"/>
        <v>0</v>
      </c>
      <c r="Z231" s="155">
        <f t="shared" si="796"/>
        <v>0</v>
      </c>
      <c r="AA231" s="155">
        <f t="shared" si="796"/>
        <v>0</v>
      </c>
      <c r="AB231" s="155">
        <f t="shared" si="796"/>
        <v>0</v>
      </c>
      <c r="AC231" s="155">
        <f t="shared" si="796"/>
        <v>0</v>
      </c>
      <c r="AD231" s="155">
        <f t="shared" si="796"/>
        <v>0</v>
      </c>
      <c r="AE231" s="155">
        <f t="shared" si="796"/>
        <v>0</v>
      </c>
      <c r="AF231" s="155">
        <f t="shared" si="796"/>
        <v>0</v>
      </c>
      <c r="AG231" s="155">
        <f t="shared" si="796"/>
        <v>0</v>
      </c>
      <c r="AH231" s="155">
        <f t="shared" si="796"/>
        <v>0</v>
      </c>
      <c r="AI231" s="155">
        <f t="shared" si="796"/>
        <v>0</v>
      </c>
      <c r="AJ231" s="155">
        <f t="shared" si="796"/>
        <v>0</v>
      </c>
      <c r="AK231" s="155">
        <f t="shared" si="796"/>
        <v>0</v>
      </c>
      <c r="AL231" s="155">
        <f t="shared" si="796"/>
        <v>0</v>
      </c>
      <c r="AM231" s="155">
        <f t="shared" si="796"/>
        <v>0</v>
      </c>
      <c r="AN231" s="155">
        <f t="shared" si="796"/>
        <v>0</v>
      </c>
      <c r="AO231" s="155">
        <f t="shared" si="796"/>
        <v>0</v>
      </c>
      <c r="AP231" s="155">
        <f t="shared" si="796"/>
        <v>0</v>
      </c>
      <c r="AQ231" s="155">
        <f t="shared" ref="AQ231:BV231" si="797">AQ185*$D$216/1000</f>
        <v>0</v>
      </c>
      <c r="AR231" s="155">
        <f t="shared" si="797"/>
        <v>0</v>
      </c>
      <c r="AS231" s="155">
        <f t="shared" si="797"/>
        <v>0</v>
      </c>
      <c r="AT231" s="155">
        <f t="shared" si="797"/>
        <v>0</v>
      </c>
      <c r="AU231" s="155">
        <f t="shared" si="797"/>
        <v>0</v>
      </c>
      <c r="AV231" s="155">
        <f t="shared" si="797"/>
        <v>0</v>
      </c>
      <c r="AW231" s="155">
        <f t="shared" si="797"/>
        <v>0</v>
      </c>
      <c r="AX231" s="155">
        <f t="shared" si="797"/>
        <v>0</v>
      </c>
      <c r="AY231" s="155">
        <f t="shared" si="797"/>
        <v>0</v>
      </c>
      <c r="AZ231" s="155">
        <f t="shared" si="797"/>
        <v>0</v>
      </c>
      <c r="BA231" s="155">
        <f t="shared" si="797"/>
        <v>0</v>
      </c>
      <c r="BB231" s="155">
        <f t="shared" si="797"/>
        <v>0</v>
      </c>
      <c r="BC231" s="155">
        <f t="shared" si="797"/>
        <v>0</v>
      </c>
      <c r="BD231" s="155">
        <f t="shared" si="797"/>
        <v>0</v>
      </c>
      <c r="BE231" s="155">
        <f t="shared" si="797"/>
        <v>0</v>
      </c>
      <c r="BF231" s="155">
        <f t="shared" si="797"/>
        <v>0</v>
      </c>
      <c r="BG231" s="155">
        <f t="shared" si="797"/>
        <v>0</v>
      </c>
      <c r="BH231" s="155">
        <f t="shared" si="797"/>
        <v>0</v>
      </c>
      <c r="BI231" s="155">
        <f t="shared" si="797"/>
        <v>0</v>
      </c>
      <c r="BJ231" s="155">
        <f t="shared" si="797"/>
        <v>0</v>
      </c>
      <c r="BK231" s="155">
        <f t="shared" si="797"/>
        <v>0</v>
      </c>
      <c r="BL231" s="155">
        <f t="shared" si="797"/>
        <v>0</v>
      </c>
      <c r="BM231" s="155">
        <f t="shared" si="797"/>
        <v>0</v>
      </c>
      <c r="BN231" s="155">
        <f t="shared" si="797"/>
        <v>0</v>
      </c>
      <c r="BO231" s="155">
        <f t="shared" si="797"/>
        <v>0</v>
      </c>
      <c r="BP231" s="155">
        <f t="shared" si="797"/>
        <v>0</v>
      </c>
      <c r="BQ231" s="155">
        <f t="shared" si="797"/>
        <v>0</v>
      </c>
      <c r="BR231" s="155">
        <f t="shared" si="797"/>
        <v>0</v>
      </c>
      <c r="BS231" s="155">
        <f t="shared" si="797"/>
        <v>117298078.15944807</v>
      </c>
      <c r="BT231" s="155">
        <f t="shared" si="797"/>
        <v>0</v>
      </c>
      <c r="BU231" s="155">
        <f t="shared" si="797"/>
        <v>0</v>
      </c>
      <c r="BV231" s="155">
        <f t="shared" si="797"/>
        <v>0</v>
      </c>
      <c r="BW231" s="155">
        <f t="shared" ref="BW231:CE231" si="798">BW185*$D$216/1000</f>
        <v>0</v>
      </c>
      <c r="BX231" s="155">
        <f t="shared" si="798"/>
        <v>0</v>
      </c>
      <c r="BY231" s="155">
        <f t="shared" si="798"/>
        <v>0</v>
      </c>
      <c r="BZ231" s="155">
        <f t="shared" si="798"/>
        <v>0</v>
      </c>
      <c r="CA231" s="155">
        <f t="shared" si="798"/>
        <v>0</v>
      </c>
      <c r="CB231" s="155">
        <f t="shared" si="798"/>
        <v>0</v>
      </c>
      <c r="CC231" s="155">
        <f t="shared" si="798"/>
        <v>0</v>
      </c>
      <c r="CD231" s="155">
        <f t="shared" si="798"/>
        <v>0</v>
      </c>
      <c r="CE231" s="155">
        <f t="shared" si="798"/>
        <v>0</v>
      </c>
    </row>
    <row r="232" spans="1:83">
      <c r="A232" s="41">
        <f>ROW()</f>
        <v>232</v>
      </c>
      <c r="C232" s="62" t="str">
        <f t="shared" si="752"/>
        <v>PropCo 주주차입금 회수</v>
      </c>
      <c r="H232" s="44"/>
      <c r="J232" s="152">
        <f t="shared" si="753"/>
        <v>17582272.5</v>
      </c>
      <c r="K232" s="155">
        <f t="shared" ref="K232:AP232" si="799">K186*$D$216/1000</f>
        <v>0</v>
      </c>
      <c r="L232" s="155">
        <f t="shared" si="799"/>
        <v>0</v>
      </c>
      <c r="M232" s="155">
        <f t="shared" si="799"/>
        <v>0</v>
      </c>
      <c r="N232" s="155">
        <f t="shared" si="799"/>
        <v>0</v>
      </c>
      <c r="O232" s="155">
        <f t="shared" si="799"/>
        <v>0</v>
      </c>
      <c r="P232" s="155">
        <f t="shared" si="799"/>
        <v>0</v>
      </c>
      <c r="Q232" s="155">
        <f t="shared" si="799"/>
        <v>0</v>
      </c>
      <c r="R232" s="155">
        <f t="shared" si="799"/>
        <v>0</v>
      </c>
      <c r="S232" s="155">
        <f t="shared" si="799"/>
        <v>0</v>
      </c>
      <c r="T232" s="155">
        <f t="shared" si="799"/>
        <v>0</v>
      </c>
      <c r="U232" s="155">
        <f t="shared" si="799"/>
        <v>0</v>
      </c>
      <c r="V232" s="155">
        <f t="shared" si="799"/>
        <v>0</v>
      </c>
      <c r="W232" s="155">
        <f t="shared" si="799"/>
        <v>0</v>
      </c>
      <c r="X232" s="155">
        <f t="shared" si="799"/>
        <v>0</v>
      </c>
      <c r="Y232" s="155">
        <f t="shared" si="799"/>
        <v>0</v>
      </c>
      <c r="Z232" s="155">
        <f t="shared" si="799"/>
        <v>0</v>
      </c>
      <c r="AA232" s="155">
        <f t="shared" si="799"/>
        <v>0</v>
      </c>
      <c r="AB232" s="155">
        <f t="shared" si="799"/>
        <v>0</v>
      </c>
      <c r="AC232" s="155">
        <f t="shared" si="799"/>
        <v>0</v>
      </c>
      <c r="AD232" s="155">
        <f t="shared" si="799"/>
        <v>0</v>
      </c>
      <c r="AE232" s="155">
        <f t="shared" si="799"/>
        <v>0</v>
      </c>
      <c r="AF232" s="155">
        <f t="shared" si="799"/>
        <v>0</v>
      </c>
      <c r="AG232" s="155">
        <f t="shared" si="799"/>
        <v>0</v>
      </c>
      <c r="AH232" s="155">
        <f t="shared" si="799"/>
        <v>0</v>
      </c>
      <c r="AI232" s="155">
        <f t="shared" si="799"/>
        <v>0</v>
      </c>
      <c r="AJ232" s="155">
        <f t="shared" si="799"/>
        <v>0</v>
      </c>
      <c r="AK232" s="155">
        <f t="shared" si="799"/>
        <v>0</v>
      </c>
      <c r="AL232" s="155">
        <f t="shared" si="799"/>
        <v>0</v>
      </c>
      <c r="AM232" s="155">
        <f t="shared" si="799"/>
        <v>0</v>
      </c>
      <c r="AN232" s="155">
        <f t="shared" si="799"/>
        <v>0</v>
      </c>
      <c r="AO232" s="155">
        <f t="shared" si="799"/>
        <v>0</v>
      </c>
      <c r="AP232" s="155">
        <f t="shared" si="799"/>
        <v>0</v>
      </c>
      <c r="AQ232" s="155">
        <f t="shared" ref="AQ232:BV232" si="800">AQ186*$D$216/1000</f>
        <v>0</v>
      </c>
      <c r="AR232" s="155">
        <f t="shared" si="800"/>
        <v>0</v>
      </c>
      <c r="AS232" s="155">
        <f t="shared" si="800"/>
        <v>0</v>
      </c>
      <c r="AT232" s="155">
        <f t="shared" si="800"/>
        <v>0</v>
      </c>
      <c r="AU232" s="155">
        <f t="shared" si="800"/>
        <v>0</v>
      </c>
      <c r="AV232" s="155">
        <f t="shared" si="800"/>
        <v>0</v>
      </c>
      <c r="AW232" s="155">
        <f t="shared" si="800"/>
        <v>0</v>
      </c>
      <c r="AX232" s="155">
        <f t="shared" si="800"/>
        <v>0</v>
      </c>
      <c r="AY232" s="155">
        <f t="shared" si="800"/>
        <v>0</v>
      </c>
      <c r="AZ232" s="155">
        <f t="shared" si="800"/>
        <v>0</v>
      </c>
      <c r="BA232" s="155">
        <f t="shared" si="800"/>
        <v>0</v>
      </c>
      <c r="BB232" s="155">
        <f t="shared" si="800"/>
        <v>0</v>
      </c>
      <c r="BC232" s="155">
        <f t="shared" si="800"/>
        <v>0</v>
      </c>
      <c r="BD232" s="155">
        <f t="shared" si="800"/>
        <v>0</v>
      </c>
      <c r="BE232" s="155">
        <f t="shared" si="800"/>
        <v>0</v>
      </c>
      <c r="BF232" s="155">
        <f t="shared" si="800"/>
        <v>0</v>
      </c>
      <c r="BG232" s="155">
        <f t="shared" si="800"/>
        <v>0</v>
      </c>
      <c r="BH232" s="155">
        <f t="shared" si="800"/>
        <v>0</v>
      </c>
      <c r="BI232" s="155">
        <f t="shared" si="800"/>
        <v>0</v>
      </c>
      <c r="BJ232" s="155">
        <f t="shared" si="800"/>
        <v>0</v>
      </c>
      <c r="BK232" s="155">
        <f t="shared" si="800"/>
        <v>0</v>
      </c>
      <c r="BL232" s="155">
        <f t="shared" si="800"/>
        <v>0</v>
      </c>
      <c r="BM232" s="155">
        <f t="shared" si="800"/>
        <v>0</v>
      </c>
      <c r="BN232" s="155">
        <f t="shared" si="800"/>
        <v>0</v>
      </c>
      <c r="BO232" s="155">
        <f t="shared" si="800"/>
        <v>0</v>
      </c>
      <c r="BP232" s="155">
        <f t="shared" si="800"/>
        <v>0</v>
      </c>
      <c r="BQ232" s="155">
        <f t="shared" si="800"/>
        <v>0</v>
      </c>
      <c r="BR232" s="155">
        <f t="shared" si="800"/>
        <v>0</v>
      </c>
      <c r="BS232" s="155">
        <f t="shared" si="800"/>
        <v>17582272.5</v>
      </c>
      <c r="BT232" s="155">
        <f t="shared" si="800"/>
        <v>0</v>
      </c>
      <c r="BU232" s="155">
        <f t="shared" si="800"/>
        <v>0</v>
      </c>
      <c r="BV232" s="155">
        <f t="shared" si="800"/>
        <v>0</v>
      </c>
      <c r="BW232" s="155">
        <f t="shared" ref="BW232:CE232" si="801">BW186*$D$216/1000</f>
        <v>0</v>
      </c>
      <c r="BX232" s="155">
        <f t="shared" si="801"/>
        <v>0</v>
      </c>
      <c r="BY232" s="155">
        <f t="shared" si="801"/>
        <v>0</v>
      </c>
      <c r="BZ232" s="155">
        <f t="shared" si="801"/>
        <v>0</v>
      </c>
      <c r="CA232" s="155">
        <f t="shared" si="801"/>
        <v>0</v>
      </c>
      <c r="CB232" s="155">
        <f t="shared" si="801"/>
        <v>0</v>
      </c>
      <c r="CC232" s="155">
        <f t="shared" si="801"/>
        <v>0</v>
      </c>
      <c r="CD232" s="155">
        <f t="shared" si="801"/>
        <v>0</v>
      </c>
      <c r="CE232" s="155">
        <f t="shared" si="801"/>
        <v>0</v>
      </c>
    </row>
    <row r="233" spans="1:83">
      <c r="A233" s="41">
        <f>ROW()</f>
        <v>233</v>
      </c>
      <c r="C233" s="62" t="str">
        <f t="shared" si="752"/>
        <v>처분부대비용 (K-REF)</v>
      </c>
      <c r="J233" s="152">
        <f t="shared" si="753"/>
        <v>-4769599.4138944671</v>
      </c>
      <c r="K233" s="155">
        <f t="shared" ref="K233:AP233" si="802">K187*$D$216/1000</f>
        <v>0</v>
      </c>
      <c r="L233" s="155">
        <f t="shared" si="802"/>
        <v>0</v>
      </c>
      <c r="M233" s="155">
        <f t="shared" si="802"/>
        <v>0</v>
      </c>
      <c r="N233" s="155">
        <f t="shared" si="802"/>
        <v>0</v>
      </c>
      <c r="O233" s="155">
        <f t="shared" si="802"/>
        <v>0</v>
      </c>
      <c r="P233" s="155">
        <f t="shared" si="802"/>
        <v>0</v>
      </c>
      <c r="Q233" s="155">
        <f t="shared" si="802"/>
        <v>0</v>
      </c>
      <c r="R233" s="155">
        <f t="shared" si="802"/>
        <v>0</v>
      </c>
      <c r="S233" s="155">
        <f t="shared" si="802"/>
        <v>0</v>
      </c>
      <c r="T233" s="155">
        <f t="shared" si="802"/>
        <v>0</v>
      </c>
      <c r="U233" s="155">
        <f t="shared" si="802"/>
        <v>0</v>
      </c>
      <c r="V233" s="155">
        <f t="shared" si="802"/>
        <v>0</v>
      </c>
      <c r="W233" s="155">
        <f t="shared" si="802"/>
        <v>0</v>
      </c>
      <c r="X233" s="155">
        <f t="shared" si="802"/>
        <v>0</v>
      </c>
      <c r="Y233" s="155">
        <f t="shared" si="802"/>
        <v>0</v>
      </c>
      <c r="Z233" s="155">
        <f t="shared" si="802"/>
        <v>0</v>
      </c>
      <c r="AA233" s="155">
        <f t="shared" si="802"/>
        <v>0</v>
      </c>
      <c r="AB233" s="155">
        <f t="shared" si="802"/>
        <v>0</v>
      </c>
      <c r="AC233" s="155">
        <f t="shared" si="802"/>
        <v>0</v>
      </c>
      <c r="AD233" s="155">
        <f t="shared" si="802"/>
        <v>0</v>
      </c>
      <c r="AE233" s="155">
        <f t="shared" si="802"/>
        <v>0</v>
      </c>
      <c r="AF233" s="155">
        <f t="shared" si="802"/>
        <v>0</v>
      </c>
      <c r="AG233" s="155">
        <f t="shared" si="802"/>
        <v>0</v>
      </c>
      <c r="AH233" s="155">
        <f t="shared" si="802"/>
        <v>0</v>
      </c>
      <c r="AI233" s="155">
        <f t="shared" si="802"/>
        <v>0</v>
      </c>
      <c r="AJ233" s="155">
        <f t="shared" si="802"/>
        <v>0</v>
      </c>
      <c r="AK233" s="155">
        <f t="shared" si="802"/>
        <v>0</v>
      </c>
      <c r="AL233" s="155">
        <f t="shared" si="802"/>
        <v>0</v>
      </c>
      <c r="AM233" s="155">
        <f t="shared" si="802"/>
        <v>0</v>
      </c>
      <c r="AN233" s="155">
        <f t="shared" si="802"/>
        <v>0</v>
      </c>
      <c r="AO233" s="155">
        <f t="shared" si="802"/>
        <v>0</v>
      </c>
      <c r="AP233" s="155">
        <f t="shared" si="802"/>
        <v>0</v>
      </c>
      <c r="AQ233" s="155">
        <f t="shared" ref="AQ233:BV233" si="803">AQ187*$D$216/1000</f>
        <v>0</v>
      </c>
      <c r="AR233" s="155">
        <f t="shared" si="803"/>
        <v>0</v>
      </c>
      <c r="AS233" s="155">
        <f t="shared" si="803"/>
        <v>0</v>
      </c>
      <c r="AT233" s="155">
        <f t="shared" si="803"/>
        <v>0</v>
      </c>
      <c r="AU233" s="155">
        <f t="shared" si="803"/>
        <v>0</v>
      </c>
      <c r="AV233" s="155">
        <f t="shared" si="803"/>
        <v>0</v>
      </c>
      <c r="AW233" s="155">
        <f t="shared" si="803"/>
        <v>0</v>
      </c>
      <c r="AX233" s="155">
        <f t="shared" si="803"/>
        <v>0</v>
      </c>
      <c r="AY233" s="155">
        <f t="shared" si="803"/>
        <v>0</v>
      </c>
      <c r="AZ233" s="155">
        <f t="shared" si="803"/>
        <v>0</v>
      </c>
      <c r="BA233" s="155">
        <f t="shared" si="803"/>
        <v>0</v>
      </c>
      <c r="BB233" s="155">
        <f t="shared" si="803"/>
        <v>0</v>
      </c>
      <c r="BC233" s="155">
        <f t="shared" si="803"/>
        <v>0</v>
      </c>
      <c r="BD233" s="155">
        <f t="shared" si="803"/>
        <v>0</v>
      </c>
      <c r="BE233" s="155">
        <f t="shared" si="803"/>
        <v>0</v>
      </c>
      <c r="BF233" s="155">
        <f t="shared" si="803"/>
        <v>0</v>
      </c>
      <c r="BG233" s="155">
        <f t="shared" si="803"/>
        <v>0</v>
      </c>
      <c r="BH233" s="155">
        <f t="shared" si="803"/>
        <v>0</v>
      </c>
      <c r="BI233" s="155">
        <f t="shared" si="803"/>
        <v>0</v>
      </c>
      <c r="BJ233" s="155">
        <f t="shared" si="803"/>
        <v>0</v>
      </c>
      <c r="BK233" s="155">
        <f t="shared" si="803"/>
        <v>0</v>
      </c>
      <c r="BL233" s="155">
        <f t="shared" si="803"/>
        <v>0</v>
      </c>
      <c r="BM233" s="155">
        <f t="shared" si="803"/>
        <v>0</v>
      </c>
      <c r="BN233" s="155">
        <f t="shared" si="803"/>
        <v>0</v>
      </c>
      <c r="BO233" s="155">
        <f t="shared" si="803"/>
        <v>0</v>
      </c>
      <c r="BP233" s="155">
        <f t="shared" si="803"/>
        <v>0</v>
      </c>
      <c r="BQ233" s="155">
        <f t="shared" si="803"/>
        <v>0</v>
      </c>
      <c r="BR233" s="155">
        <f t="shared" si="803"/>
        <v>0</v>
      </c>
      <c r="BS233" s="155">
        <f t="shared" si="803"/>
        <v>-4769599.4138944671</v>
      </c>
      <c r="BT233" s="155">
        <f t="shared" si="803"/>
        <v>0</v>
      </c>
      <c r="BU233" s="155">
        <f t="shared" si="803"/>
        <v>0</v>
      </c>
      <c r="BV233" s="155">
        <f t="shared" si="803"/>
        <v>0</v>
      </c>
      <c r="BW233" s="155">
        <f t="shared" ref="BW233:CE233" si="804">BW187*$D$216/1000</f>
        <v>0</v>
      </c>
      <c r="BX233" s="155">
        <f t="shared" si="804"/>
        <v>0</v>
      </c>
      <c r="BY233" s="155">
        <f t="shared" si="804"/>
        <v>0</v>
      </c>
      <c r="BZ233" s="155">
        <f t="shared" si="804"/>
        <v>0</v>
      </c>
      <c r="CA233" s="155">
        <f t="shared" si="804"/>
        <v>0</v>
      </c>
      <c r="CB233" s="155">
        <f t="shared" si="804"/>
        <v>0</v>
      </c>
      <c r="CC233" s="155">
        <f t="shared" si="804"/>
        <v>0</v>
      </c>
      <c r="CD233" s="155">
        <f t="shared" si="804"/>
        <v>0</v>
      </c>
      <c r="CE233" s="155">
        <f t="shared" si="804"/>
        <v>0</v>
      </c>
    </row>
    <row r="234" spans="1:83">
      <c r="A234" s="41">
        <f>ROW()</f>
        <v>234</v>
      </c>
      <c r="C234" s="108" t="str">
        <f t="shared" si="752"/>
        <v>재무현금흐름</v>
      </c>
      <c r="D234" s="108"/>
      <c r="E234" s="108"/>
      <c r="F234" s="108"/>
      <c r="G234" s="108"/>
      <c r="H234" s="108"/>
      <c r="I234" s="108"/>
      <c r="J234" s="151">
        <f t="shared" si="753"/>
        <v>-57849124.656985402</v>
      </c>
      <c r="K234" s="151">
        <f t="shared" ref="K234" si="805">SUM(K235:K238)</f>
        <v>120010059.325</v>
      </c>
      <c r="L234" s="151">
        <f t="shared" ref="L234" si="806">SUM(L235:L238)</f>
        <v>0</v>
      </c>
      <c r="M234" s="151">
        <f t="shared" ref="M234" si="807">SUM(M235:M238)</f>
        <v>0</v>
      </c>
      <c r="N234" s="151">
        <f t="shared" ref="N234" si="808">SUM(N235:N238)</f>
        <v>0</v>
      </c>
      <c r="O234" s="151">
        <f t="shared" ref="O234" si="809">SUM(O235:O238)</f>
        <v>0</v>
      </c>
      <c r="P234" s="151">
        <f t="shared" ref="P234" si="810">SUM(P235:P238)</f>
        <v>0</v>
      </c>
      <c r="Q234" s="151">
        <f t="shared" ref="Q234" si="811">SUM(Q235:Q238)</f>
        <v>-4256564.3846038068</v>
      </c>
      <c r="R234" s="151">
        <f t="shared" ref="R234" si="812">SUM(R235:R238)</f>
        <v>0</v>
      </c>
      <c r="S234" s="151">
        <f t="shared" ref="S234" si="813">SUM(S235:S238)</f>
        <v>0</v>
      </c>
      <c r="T234" s="151">
        <f t="shared" ref="T234" si="814">SUM(T235:T238)</f>
        <v>0</v>
      </c>
      <c r="U234" s="151">
        <f t="shared" ref="U234" si="815">SUM(U235:U238)</f>
        <v>0</v>
      </c>
      <c r="V234" s="151">
        <f t="shared" ref="V234" si="816">SUM(V235:V238)</f>
        <v>0</v>
      </c>
      <c r="W234" s="151">
        <f t="shared" ref="W234" si="817">SUM(W235:W238)</f>
        <v>-4976624.7405538065</v>
      </c>
      <c r="X234" s="151">
        <f t="shared" ref="X234" si="818">SUM(X235:X238)</f>
        <v>0</v>
      </c>
      <c r="Y234" s="151">
        <f t="shared" ref="Y234" si="819">SUM(Y235:Y238)</f>
        <v>0</v>
      </c>
      <c r="Z234" s="151">
        <f t="shared" ref="Z234" si="820">SUM(Z235:Z238)</f>
        <v>0</v>
      </c>
      <c r="AA234" s="151">
        <f t="shared" ref="AA234" si="821">SUM(AA235:AA238)</f>
        <v>0</v>
      </c>
      <c r="AB234" s="151">
        <f t="shared" ref="AB234" si="822">SUM(AB235:AB238)</f>
        <v>0</v>
      </c>
      <c r="AC234" s="151">
        <f t="shared" ref="AC234" si="823">SUM(AC235:AC238)</f>
        <v>-4334360.6720192824</v>
      </c>
      <c r="AD234" s="151">
        <f t="shared" ref="AD234" si="824">SUM(AD235:AD238)</f>
        <v>0</v>
      </c>
      <c r="AE234" s="151">
        <f t="shared" ref="AE234" si="825">SUM(AE235:AE238)</f>
        <v>0</v>
      </c>
      <c r="AF234" s="151">
        <f t="shared" ref="AF234" si="826">SUM(AF235:AF238)</f>
        <v>0</v>
      </c>
      <c r="AG234" s="151">
        <f t="shared" ref="AG234" si="827">SUM(AG235:AG238)</f>
        <v>0</v>
      </c>
      <c r="AH234" s="151">
        <f t="shared" ref="AH234" si="828">SUM(AH235:AH238)</f>
        <v>0</v>
      </c>
      <c r="AI234" s="151">
        <f t="shared" ref="AI234" si="829">SUM(AI235:AI238)</f>
        <v>-5054421.0279692821</v>
      </c>
      <c r="AJ234" s="151">
        <f t="shared" ref="AJ234" si="830">SUM(AJ235:AJ238)</f>
        <v>0</v>
      </c>
      <c r="AK234" s="151">
        <f t="shared" ref="AK234" si="831">SUM(AK235:AK238)</f>
        <v>0</v>
      </c>
      <c r="AL234" s="151">
        <f t="shared" ref="AL234" si="832">SUM(AL235:AL238)</f>
        <v>0</v>
      </c>
      <c r="AM234" s="151">
        <f t="shared" ref="AM234" si="833">SUM(AM235:AM238)</f>
        <v>0</v>
      </c>
      <c r="AN234" s="151">
        <f t="shared" ref="AN234" si="834">SUM(AN235:AN238)</f>
        <v>0</v>
      </c>
      <c r="AO234" s="151">
        <f t="shared" ref="AO234" si="835">SUM(AO235:AO238)</f>
        <v>-4413346.1365839234</v>
      </c>
      <c r="AP234" s="151">
        <f t="shared" ref="AP234" si="836">SUM(AP235:AP238)</f>
        <v>0</v>
      </c>
      <c r="AQ234" s="151">
        <f t="shared" ref="AQ234" si="837">SUM(AQ235:AQ238)</f>
        <v>0</v>
      </c>
      <c r="AR234" s="151">
        <f t="shared" ref="AR234" si="838">SUM(AR235:AR238)</f>
        <v>0</v>
      </c>
      <c r="AS234" s="151">
        <f t="shared" ref="AS234" si="839">SUM(AS235:AS238)</f>
        <v>0</v>
      </c>
      <c r="AT234" s="151">
        <f t="shared" ref="AT234" si="840">SUM(AT235:AT238)</f>
        <v>0</v>
      </c>
      <c r="AU234" s="151">
        <f t="shared" ref="AU234" si="841">SUM(AU235:AU238)</f>
        <v>-5133406.4925339231</v>
      </c>
      <c r="AV234" s="151">
        <f t="shared" ref="AV234" si="842">SUM(AV235:AV238)</f>
        <v>0</v>
      </c>
      <c r="AW234" s="151">
        <f t="shared" ref="AW234" si="843">SUM(AW235:AW238)</f>
        <v>0</v>
      </c>
      <c r="AX234" s="151">
        <f t="shared" ref="AX234" si="844">SUM(AX235:AX238)</f>
        <v>0</v>
      </c>
      <c r="AY234" s="151">
        <f t="shared" ref="AY234" si="845">SUM(AY235:AY238)</f>
        <v>0</v>
      </c>
      <c r="AZ234" s="151">
        <f t="shared" ref="AZ234" si="846">SUM(AZ235:AZ238)</f>
        <v>0</v>
      </c>
      <c r="BA234" s="151">
        <f t="shared" ref="BA234" si="847">SUM(BA235:BA238)</f>
        <v>-4494188.6955672316</v>
      </c>
      <c r="BB234" s="151">
        <f t="shared" ref="BB234" si="848">SUM(BB235:BB238)</f>
        <v>0</v>
      </c>
      <c r="BC234" s="151">
        <f t="shared" ref="BC234" si="849">SUM(BC235:BC238)</f>
        <v>0</v>
      </c>
      <c r="BD234" s="151">
        <f t="shared" ref="BD234" si="850">SUM(BD235:BD238)</f>
        <v>0</v>
      </c>
      <c r="BE234" s="151">
        <f t="shared" ref="BE234" si="851">SUM(BE235:BE238)</f>
        <v>0</v>
      </c>
      <c r="BF234" s="151">
        <f t="shared" ref="BF234" si="852">SUM(BF235:BF238)</f>
        <v>0</v>
      </c>
      <c r="BG234" s="151">
        <f t="shared" ref="BG234:BS234" si="853">SUM(BG235:BG238)</f>
        <v>-5214249.0515172314</v>
      </c>
      <c r="BH234" s="151">
        <f t="shared" si="853"/>
        <v>0</v>
      </c>
      <c r="BI234" s="151">
        <f t="shared" si="853"/>
        <v>0</v>
      </c>
      <c r="BJ234" s="151">
        <f t="shared" si="853"/>
        <v>0</v>
      </c>
      <c r="BK234" s="151">
        <f t="shared" si="853"/>
        <v>0</v>
      </c>
      <c r="BL234" s="151">
        <f t="shared" si="853"/>
        <v>0</v>
      </c>
      <c r="BM234" s="151">
        <f t="shared" si="853"/>
        <v>-4575605.5895666257</v>
      </c>
      <c r="BN234" s="151">
        <f t="shared" si="853"/>
        <v>0</v>
      </c>
      <c r="BO234" s="151">
        <f t="shared" si="853"/>
        <v>0</v>
      </c>
      <c r="BP234" s="151">
        <f t="shared" si="853"/>
        <v>0</v>
      </c>
      <c r="BQ234" s="151">
        <f t="shared" si="853"/>
        <v>0</v>
      </c>
      <c r="BR234" s="151">
        <f t="shared" si="853"/>
        <v>0</v>
      </c>
      <c r="BS234" s="151">
        <f t="shared" si="853"/>
        <v>-135406417.19107026</v>
      </c>
      <c r="BT234" s="151">
        <f t="shared" ref="BT234:CE234" si="854">SUM(BT235:BT238)</f>
        <v>0</v>
      </c>
      <c r="BU234" s="151">
        <f t="shared" si="854"/>
        <v>0</v>
      </c>
      <c r="BV234" s="151">
        <f t="shared" si="854"/>
        <v>0</v>
      </c>
      <c r="BW234" s="151">
        <f t="shared" si="854"/>
        <v>0</v>
      </c>
      <c r="BX234" s="151">
        <f t="shared" si="854"/>
        <v>0</v>
      </c>
      <c r="BY234" s="151">
        <f t="shared" si="854"/>
        <v>0</v>
      </c>
      <c r="BZ234" s="151">
        <f t="shared" si="854"/>
        <v>0</v>
      </c>
      <c r="CA234" s="151">
        <f t="shared" si="854"/>
        <v>0</v>
      </c>
      <c r="CB234" s="151">
        <f t="shared" si="854"/>
        <v>0</v>
      </c>
      <c r="CC234" s="151">
        <f t="shared" si="854"/>
        <v>0</v>
      </c>
      <c r="CD234" s="151">
        <f t="shared" si="854"/>
        <v>0</v>
      </c>
      <c r="CE234" s="151">
        <f t="shared" si="854"/>
        <v>0</v>
      </c>
    </row>
    <row r="235" spans="1:83">
      <c r="A235" s="41">
        <f>ROW()</f>
        <v>235</v>
      </c>
      <c r="C235" s="62" t="str">
        <f t="shared" si="752"/>
        <v>자본금 납입</v>
      </c>
      <c r="J235" s="155">
        <f t="shared" si="753"/>
        <v>120010059.325</v>
      </c>
      <c r="K235" s="155">
        <f t="shared" ref="K235:AP235" si="855">K189*$D$216/1000</f>
        <v>120010059.325</v>
      </c>
      <c r="L235" s="155">
        <f t="shared" si="855"/>
        <v>0</v>
      </c>
      <c r="M235" s="155">
        <f t="shared" si="855"/>
        <v>0</v>
      </c>
      <c r="N235" s="155">
        <f t="shared" si="855"/>
        <v>0</v>
      </c>
      <c r="O235" s="155">
        <f t="shared" si="855"/>
        <v>0</v>
      </c>
      <c r="P235" s="155">
        <f t="shared" si="855"/>
        <v>0</v>
      </c>
      <c r="Q235" s="155">
        <f t="shared" si="855"/>
        <v>0</v>
      </c>
      <c r="R235" s="155">
        <f t="shared" si="855"/>
        <v>0</v>
      </c>
      <c r="S235" s="155">
        <f t="shared" si="855"/>
        <v>0</v>
      </c>
      <c r="T235" s="155">
        <f t="shared" si="855"/>
        <v>0</v>
      </c>
      <c r="U235" s="155">
        <f t="shared" si="855"/>
        <v>0</v>
      </c>
      <c r="V235" s="155">
        <f t="shared" si="855"/>
        <v>0</v>
      </c>
      <c r="W235" s="155">
        <f t="shared" si="855"/>
        <v>0</v>
      </c>
      <c r="X235" s="155">
        <f t="shared" si="855"/>
        <v>0</v>
      </c>
      <c r="Y235" s="155">
        <f t="shared" si="855"/>
        <v>0</v>
      </c>
      <c r="Z235" s="155">
        <f t="shared" si="855"/>
        <v>0</v>
      </c>
      <c r="AA235" s="155">
        <f t="shared" si="855"/>
        <v>0</v>
      </c>
      <c r="AB235" s="155">
        <f t="shared" si="855"/>
        <v>0</v>
      </c>
      <c r="AC235" s="155">
        <f t="shared" si="855"/>
        <v>0</v>
      </c>
      <c r="AD235" s="155">
        <f t="shared" si="855"/>
        <v>0</v>
      </c>
      <c r="AE235" s="155">
        <f t="shared" si="855"/>
        <v>0</v>
      </c>
      <c r="AF235" s="155">
        <f t="shared" si="855"/>
        <v>0</v>
      </c>
      <c r="AG235" s="155">
        <f t="shared" si="855"/>
        <v>0</v>
      </c>
      <c r="AH235" s="155">
        <f t="shared" si="855"/>
        <v>0</v>
      </c>
      <c r="AI235" s="155">
        <f t="shared" si="855"/>
        <v>0</v>
      </c>
      <c r="AJ235" s="155">
        <f t="shared" si="855"/>
        <v>0</v>
      </c>
      <c r="AK235" s="155">
        <f t="shared" si="855"/>
        <v>0</v>
      </c>
      <c r="AL235" s="155">
        <f t="shared" si="855"/>
        <v>0</v>
      </c>
      <c r="AM235" s="155">
        <f t="shared" si="855"/>
        <v>0</v>
      </c>
      <c r="AN235" s="155">
        <f t="shared" si="855"/>
        <v>0</v>
      </c>
      <c r="AO235" s="155">
        <f t="shared" si="855"/>
        <v>0</v>
      </c>
      <c r="AP235" s="155">
        <f t="shared" si="855"/>
        <v>0</v>
      </c>
      <c r="AQ235" s="155">
        <f t="shared" ref="AQ235:BV235" si="856">AQ189*$D$216/1000</f>
        <v>0</v>
      </c>
      <c r="AR235" s="155">
        <f t="shared" si="856"/>
        <v>0</v>
      </c>
      <c r="AS235" s="155">
        <f t="shared" si="856"/>
        <v>0</v>
      </c>
      <c r="AT235" s="155">
        <f t="shared" si="856"/>
        <v>0</v>
      </c>
      <c r="AU235" s="155">
        <f t="shared" si="856"/>
        <v>0</v>
      </c>
      <c r="AV235" s="155">
        <f t="shared" si="856"/>
        <v>0</v>
      </c>
      <c r="AW235" s="155">
        <f t="shared" si="856"/>
        <v>0</v>
      </c>
      <c r="AX235" s="155">
        <f t="shared" si="856"/>
        <v>0</v>
      </c>
      <c r="AY235" s="155">
        <f t="shared" si="856"/>
        <v>0</v>
      </c>
      <c r="AZ235" s="155">
        <f t="shared" si="856"/>
        <v>0</v>
      </c>
      <c r="BA235" s="155">
        <f t="shared" si="856"/>
        <v>0</v>
      </c>
      <c r="BB235" s="155">
        <f t="shared" si="856"/>
        <v>0</v>
      </c>
      <c r="BC235" s="155">
        <f t="shared" si="856"/>
        <v>0</v>
      </c>
      <c r="BD235" s="155">
        <f t="shared" si="856"/>
        <v>0</v>
      </c>
      <c r="BE235" s="155">
        <f t="shared" si="856"/>
        <v>0</v>
      </c>
      <c r="BF235" s="155">
        <f t="shared" si="856"/>
        <v>0</v>
      </c>
      <c r="BG235" s="155">
        <f t="shared" si="856"/>
        <v>0</v>
      </c>
      <c r="BH235" s="155">
        <f t="shared" si="856"/>
        <v>0</v>
      </c>
      <c r="BI235" s="155">
        <f t="shared" si="856"/>
        <v>0</v>
      </c>
      <c r="BJ235" s="155">
        <f t="shared" si="856"/>
        <v>0</v>
      </c>
      <c r="BK235" s="155">
        <f t="shared" si="856"/>
        <v>0</v>
      </c>
      <c r="BL235" s="155">
        <f t="shared" si="856"/>
        <v>0</v>
      </c>
      <c r="BM235" s="155">
        <f t="shared" si="856"/>
        <v>0</v>
      </c>
      <c r="BN235" s="155">
        <f t="shared" si="856"/>
        <v>0</v>
      </c>
      <c r="BO235" s="155">
        <f t="shared" si="856"/>
        <v>0</v>
      </c>
      <c r="BP235" s="155">
        <f t="shared" si="856"/>
        <v>0</v>
      </c>
      <c r="BQ235" s="155">
        <f t="shared" si="856"/>
        <v>0</v>
      </c>
      <c r="BR235" s="155">
        <f t="shared" si="856"/>
        <v>0</v>
      </c>
      <c r="BS235" s="155">
        <f t="shared" si="856"/>
        <v>0</v>
      </c>
      <c r="BT235" s="155">
        <f t="shared" si="856"/>
        <v>0</v>
      </c>
      <c r="BU235" s="155">
        <f t="shared" si="856"/>
        <v>0</v>
      </c>
      <c r="BV235" s="155">
        <f t="shared" si="856"/>
        <v>0</v>
      </c>
      <c r="BW235" s="155">
        <f t="shared" ref="BW235:CE235" si="857">BW189*$D$216/1000</f>
        <v>0</v>
      </c>
      <c r="BX235" s="155">
        <f t="shared" si="857"/>
        <v>0</v>
      </c>
      <c r="BY235" s="155">
        <f t="shared" si="857"/>
        <v>0</v>
      </c>
      <c r="BZ235" s="155">
        <f t="shared" si="857"/>
        <v>0</v>
      </c>
      <c r="CA235" s="155">
        <f t="shared" si="857"/>
        <v>0</v>
      </c>
      <c r="CB235" s="155">
        <f t="shared" si="857"/>
        <v>0</v>
      </c>
      <c r="CC235" s="155">
        <f t="shared" si="857"/>
        <v>0</v>
      </c>
      <c r="CD235" s="155">
        <f t="shared" si="857"/>
        <v>0</v>
      </c>
      <c r="CE235" s="155">
        <f t="shared" si="857"/>
        <v>0</v>
      </c>
    </row>
    <row r="236" spans="1:83">
      <c r="A236" s="41">
        <f>ROW()</f>
        <v>236</v>
      </c>
      <c r="C236" s="62" t="str">
        <f t="shared" si="752"/>
        <v>자본금 반환</v>
      </c>
      <c r="J236" s="155">
        <f t="shared" si="753"/>
        <v>-120010059.325</v>
      </c>
      <c r="K236" s="155">
        <f t="shared" ref="K236:AP236" si="858">K190*$D$216/1000</f>
        <v>0</v>
      </c>
      <c r="L236" s="155">
        <f t="shared" si="858"/>
        <v>0</v>
      </c>
      <c r="M236" s="155">
        <f t="shared" si="858"/>
        <v>0</v>
      </c>
      <c r="N236" s="155">
        <f t="shared" si="858"/>
        <v>0</v>
      </c>
      <c r="O236" s="155">
        <f t="shared" si="858"/>
        <v>0</v>
      </c>
      <c r="P236" s="155">
        <f t="shared" si="858"/>
        <v>0</v>
      </c>
      <c r="Q236" s="155">
        <f t="shared" si="858"/>
        <v>0</v>
      </c>
      <c r="R236" s="155">
        <f t="shared" si="858"/>
        <v>0</v>
      </c>
      <c r="S236" s="155">
        <f t="shared" si="858"/>
        <v>0</v>
      </c>
      <c r="T236" s="155">
        <f t="shared" si="858"/>
        <v>0</v>
      </c>
      <c r="U236" s="155">
        <f t="shared" si="858"/>
        <v>0</v>
      </c>
      <c r="V236" s="155">
        <f t="shared" si="858"/>
        <v>0</v>
      </c>
      <c r="W236" s="155">
        <f t="shared" si="858"/>
        <v>0</v>
      </c>
      <c r="X236" s="155">
        <f t="shared" si="858"/>
        <v>0</v>
      </c>
      <c r="Y236" s="155">
        <f t="shared" si="858"/>
        <v>0</v>
      </c>
      <c r="Z236" s="155">
        <f t="shared" si="858"/>
        <v>0</v>
      </c>
      <c r="AA236" s="155">
        <f t="shared" si="858"/>
        <v>0</v>
      </c>
      <c r="AB236" s="155">
        <f t="shared" si="858"/>
        <v>0</v>
      </c>
      <c r="AC236" s="155">
        <f t="shared" si="858"/>
        <v>0</v>
      </c>
      <c r="AD236" s="155">
        <f t="shared" si="858"/>
        <v>0</v>
      </c>
      <c r="AE236" s="155">
        <f t="shared" si="858"/>
        <v>0</v>
      </c>
      <c r="AF236" s="155">
        <f t="shared" si="858"/>
        <v>0</v>
      </c>
      <c r="AG236" s="155">
        <f t="shared" si="858"/>
        <v>0</v>
      </c>
      <c r="AH236" s="155">
        <f t="shared" si="858"/>
        <v>0</v>
      </c>
      <c r="AI236" s="155">
        <f t="shared" si="858"/>
        <v>0</v>
      </c>
      <c r="AJ236" s="155">
        <f t="shared" si="858"/>
        <v>0</v>
      </c>
      <c r="AK236" s="155">
        <f t="shared" si="858"/>
        <v>0</v>
      </c>
      <c r="AL236" s="155">
        <f t="shared" si="858"/>
        <v>0</v>
      </c>
      <c r="AM236" s="155">
        <f t="shared" si="858"/>
        <v>0</v>
      </c>
      <c r="AN236" s="155">
        <f t="shared" si="858"/>
        <v>0</v>
      </c>
      <c r="AO236" s="155">
        <f t="shared" si="858"/>
        <v>0</v>
      </c>
      <c r="AP236" s="155">
        <f t="shared" si="858"/>
        <v>0</v>
      </c>
      <c r="AQ236" s="155">
        <f t="shared" ref="AQ236:BV236" si="859">AQ190*$D$216/1000</f>
        <v>0</v>
      </c>
      <c r="AR236" s="155">
        <f t="shared" si="859"/>
        <v>0</v>
      </c>
      <c r="AS236" s="155">
        <f t="shared" si="859"/>
        <v>0</v>
      </c>
      <c r="AT236" s="155">
        <f t="shared" si="859"/>
        <v>0</v>
      </c>
      <c r="AU236" s="155">
        <f t="shared" si="859"/>
        <v>0</v>
      </c>
      <c r="AV236" s="155">
        <f t="shared" si="859"/>
        <v>0</v>
      </c>
      <c r="AW236" s="155">
        <f t="shared" si="859"/>
        <v>0</v>
      </c>
      <c r="AX236" s="155">
        <f t="shared" si="859"/>
        <v>0</v>
      </c>
      <c r="AY236" s="155">
        <f t="shared" si="859"/>
        <v>0</v>
      </c>
      <c r="AZ236" s="155">
        <f t="shared" si="859"/>
        <v>0</v>
      </c>
      <c r="BA236" s="155">
        <f t="shared" si="859"/>
        <v>0</v>
      </c>
      <c r="BB236" s="155">
        <f t="shared" si="859"/>
        <v>0</v>
      </c>
      <c r="BC236" s="155">
        <f t="shared" si="859"/>
        <v>0</v>
      </c>
      <c r="BD236" s="155">
        <f t="shared" si="859"/>
        <v>0</v>
      </c>
      <c r="BE236" s="155">
        <f t="shared" si="859"/>
        <v>0</v>
      </c>
      <c r="BF236" s="155">
        <f t="shared" si="859"/>
        <v>0</v>
      </c>
      <c r="BG236" s="155">
        <f t="shared" si="859"/>
        <v>0</v>
      </c>
      <c r="BH236" s="155">
        <f t="shared" si="859"/>
        <v>0</v>
      </c>
      <c r="BI236" s="155">
        <f t="shared" si="859"/>
        <v>0</v>
      </c>
      <c r="BJ236" s="155">
        <f t="shared" si="859"/>
        <v>0</v>
      </c>
      <c r="BK236" s="155">
        <f t="shared" si="859"/>
        <v>0</v>
      </c>
      <c r="BL236" s="155">
        <f t="shared" si="859"/>
        <v>0</v>
      </c>
      <c r="BM236" s="155">
        <f t="shared" si="859"/>
        <v>0</v>
      </c>
      <c r="BN236" s="155">
        <f t="shared" si="859"/>
        <v>0</v>
      </c>
      <c r="BO236" s="155">
        <f t="shared" si="859"/>
        <v>0</v>
      </c>
      <c r="BP236" s="155">
        <f t="shared" si="859"/>
        <v>0</v>
      </c>
      <c r="BQ236" s="155">
        <f t="shared" si="859"/>
        <v>0</v>
      </c>
      <c r="BR236" s="155">
        <f t="shared" si="859"/>
        <v>0</v>
      </c>
      <c r="BS236" s="155">
        <f t="shared" si="859"/>
        <v>-120010059.325</v>
      </c>
      <c r="BT236" s="155">
        <f t="shared" si="859"/>
        <v>0</v>
      </c>
      <c r="BU236" s="155">
        <f t="shared" si="859"/>
        <v>0</v>
      </c>
      <c r="BV236" s="155">
        <f t="shared" si="859"/>
        <v>0</v>
      </c>
      <c r="BW236" s="155">
        <f t="shared" ref="BW236:CE236" si="860">BW190*$D$216/1000</f>
        <v>0</v>
      </c>
      <c r="BX236" s="155">
        <f t="shared" si="860"/>
        <v>0</v>
      </c>
      <c r="BY236" s="155">
        <f t="shared" si="860"/>
        <v>0</v>
      </c>
      <c r="BZ236" s="155">
        <f t="shared" si="860"/>
        <v>0</v>
      </c>
      <c r="CA236" s="155">
        <f t="shared" si="860"/>
        <v>0</v>
      </c>
      <c r="CB236" s="155">
        <f t="shared" si="860"/>
        <v>0</v>
      </c>
      <c r="CC236" s="155">
        <f t="shared" si="860"/>
        <v>0</v>
      </c>
      <c r="CD236" s="155">
        <f t="shared" si="860"/>
        <v>0</v>
      </c>
      <c r="CE236" s="155">
        <f t="shared" si="860"/>
        <v>0</v>
      </c>
    </row>
    <row r="237" spans="1:83">
      <c r="A237" s="41">
        <f>ROW()</f>
        <v>237</v>
      </c>
      <c r="C237" s="62" t="str">
        <f t="shared" si="752"/>
        <v>운영배당 지급</v>
      </c>
      <c r="J237" s="155">
        <f t="shared" si="753"/>
        <v>-47748432.736431733</v>
      </c>
      <c r="K237" s="155">
        <f t="shared" ref="K237:AP237" si="861">K191*$D$216/1000</f>
        <v>0</v>
      </c>
      <c r="L237" s="155">
        <f t="shared" si="861"/>
        <v>0</v>
      </c>
      <c r="M237" s="155">
        <f t="shared" si="861"/>
        <v>0</v>
      </c>
      <c r="N237" s="155">
        <f t="shared" si="861"/>
        <v>0</v>
      </c>
      <c r="O237" s="155">
        <f t="shared" si="861"/>
        <v>0</v>
      </c>
      <c r="P237" s="155">
        <f t="shared" si="861"/>
        <v>0</v>
      </c>
      <c r="Q237" s="155">
        <f t="shared" si="861"/>
        <v>-4256564.3846038068</v>
      </c>
      <c r="R237" s="155">
        <f t="shared" si="861"/>
        <v>0</v>
      </c>
      <c r="S237" s="155">
        <f t="shared" si="861"/>
        <v>0</v>
      </c>
      <c r="T237" s="155">
        <f t="shared" si="861"/>
        <v>0</v>
      </c>
      <c r="U237" s="155">
        <f t="shared" si="861"/>
        <v>0</v>
      </c>
      <c r="V237" s="155">
        <f t="shared" si="861"/>
        <v>0</v>
      </c>
      <c r="W237" s="155">
        <f t="shared" si="861"/>
        <v>-4976624.7405538065</v>
      </c>
      <c r="X237" s="155">
        <f t="shared" si="861"/>
        <v>0</v>
      </c>
      <c r="Y237" s="155">
        <f t="shared" si="861"/>
        <v>0</v>
      </c>
      <c r="Z237" s="155">
        <f t="shared" si="861"/>
        <v>0</v>
      </c>
      <c r="AA237" s="155">
        <f t="shared" si="861"/>
        <v>0</v>
      </c>
      <c r="AB237" s="155">
        <f t="shared" si="861"/>
        <v>0</v>
      </c>
      <c r="AC237" s="155">
        <f t="shared" si="861"/>
        <v>-4334360.6720192824</v>
      </c>
      <c r="AD237" s="155">
        <f t="shared" si="861"/>
        <v>0</v>
      </c>
      <c r="AE237" s="155">
        <f t="shared" si="861"/>
        <v>0</v>
      </c>
      <c r="AF237" s="155">
        <f t="shared" si="861"/>
        <v>0</v>
      </c>
      <c r="AG237" s="155">
        <f t="shared" si="861"/>
        <v>0</v>
      </c>
      <c r="AH237" s="155">
        <f t="shared" si="861"/>
        <v>0</v>
      </c>
      <c r="AI237" s="155">
        <f t="shared" si="861"/>
        <v>-5054421.0279692821</v>
      </c>
      <c r="AJ237" s="155">
        <f t="shared" si="861"/>
        <v>0</v>
      </c>
      <c r="AK237" s="155">
        <f t="shared" si="861"/>
        <v>0</v>
      </c>
      <c r="AL237" s="155">
        <f t="shared" si="861"/>
        <v>0</v>
      </c>
      <c r="AM237" s="155">
        <f t="shared" si="861"/>
        <v>0</v>
      </c>
      <c r="AN237" s="155">
        <f t="shared" si="861"/>
        <v>0</v>
      </c>
      <c r="AO237" s="155">
        <f t="shared" si="861"/>
        <v>-4413346.1365839234</v>
      </c>
      <c r="AP237" s="155">
        <f t="shared" si="861"/>
        <v>0</v>
      </c>
      <c r="AQ237" s="155">
        <f t="shared" ref="AQ237:BV237" si="862">AQ191*$D$216/1000</f>
        <v>0</v>
      </c>
      <c r="AR237" s="155">
        <f t="shared" si="862"/>
        <v>0</v>
      </c>
      <c r="AS237" s="155">
        <f t="shared" si="862"/>
        <v>0</v>
      </c>
      <c r="AT237" s="155">
        <f t="shared" si="862"/>
        <v>0</v>
      </c>
      <c r="AU237" s="155">
        <f t="shared" si="862"/>
        <v>-5133406.4925339231</v>
      </c>
      <c r="AV237" s="155">
        <f t="shared" si="862"/>
        <v>0</v>
      </c>
      <c r="AW237" s="155">
        <f t="shared" si="862"/>
        <v>0</v>
      </c>
      <c r="AX237" s="155">
        <f t="shared" si="862"/>
        <v>0</v>
      </c>
      <c r="AY237" s="155">
        <f t="shared" si="862"/>
        <v>0</v>
      </c>
      <c r="AZ237" s="155">
        <f t="shared" si="862"/>
        <v>0</v>
      </c>
      <c r="BA237" s="155">
        <f t="shared" si="862"/>
        <v>-4494188.6955672316</v>
      </c>
      <c r="BB237" s="155">
        <f t="shared" si="862"/>
        <v>0</v>
      </c>
      <c r="BC237" s="155">
        <f t="shared" si="862"/>
        <v>0</v>
      </c>
      <c r="BD237" s="155">
        <f t="shared" si="862"/>
        <v>0</v>
      </c>
      <c r="BE237" s="155">
        <f t="shared" si="862"/>
        <v>0</v>
      </c>
      <c r="BF237" s="155">
        <f t="shared" si="862"/>
        <v>0</v>
      </c>
      <c r="BG237" s="155">
        <f t="shared" si="862"/>
        <v>-5214249.0515172314</v>
      </c>
      <c r="BH237" s="155">
        <f t="shared" si="862"/>
        <v>0</v>
      </c>
      <c r="BI237" s="155">
        <f t="shared" si="862"/>
        <v>0</v>
      </c>
      <c r="BJ237" s="155">
        <f t="shared" si="862"/>
        <v>0</v>
      </c>
      <c r="BK237" s="155">
        <f t="shared" si="862"/>
        <v>0</v>
      </c>
      <c r="BL237" s="155">
        <f t="shared" si="862"/>
        <v>0</v>
      </c>
      <c r="BM237" s="155">
        <f t="shared" si="862"/>
        <v>-4575605.5895666257</v>
      </c>
      <c r="BN237" s="155">
        <f t="shared" si="862"/>
        <v>0</v>
      </c>
      <c r="BO237" s="155">
        <f t="shared" si="862"/>
        <v>0</v>
      </c>
      <c r="BP237" s="155">
        <f t="shared" si="862"/>
        <v>0</v>
      </c>
      <c r="BQ237" s="155">
        <f t="shared" si="862"/>
        <v>0</v>
      </c>
      <c r="BR237" s="155">
        <f t="shared" si="862"/>
        <v>0</v>
      </c>
      <c r="BS237" s="155">
        <f t="shared" si="862"/>
        <v>-5295665.9455166254</v>
      </c>
      <c r="BT237" s="155">
        <f t="shared" si="862"/>
        <v>0</v>
      </c>
      <c r="BU237" s="155">
        <f t="shared" si="862"/>
        <v>0</v>
      </c>
      <c r="BV237" s="155">
        <f t="shared" si="862"/>
        <v>0</v>
      </c>
      <c r="BW237" s="155">
        <f t="shared" ref="BW237:CE237" si="863">BW191*$D$216/1000</f>
        <v>0</v>
      </c>
      <c r="BX237" s="155">
        <f t="shared" si="863"/>
        <v>0</v>
      </c>
      <c r="BY237" s="155">
        <f t="shared" si="863"/>
        <v>0</v>
      </c>
      <c r="BZ237" s="155">
        <f t="shared" si="863"/>
        <v>0</v>
      </c>
      <c r="CA237" s="155">
        <f t="shared" si="863"/>
        <v>0</v>
      </c>
      <c r="CB237" s="155">
        <f t="shared" si="863"/>
        <v>0</v>
      </c>
      <c r="CC237" s="155">
        <f t="shared" si="863"/>
        <v>0</v>
      </c>
      <c r="CD237" s="155">
        <f t="shared" si="863"/>
        <v>0</v>
      </c>
      <c r="CE237" s="155">
        <f t="shared" si="863"/>
        <v>0</v>
      </c>
    </row>
    <row r="238" spans="1:83">
      <c r="A238" s="41">
        <f>ROW()</f>
        <v>238</v>
      </c>
      <c r="C238" s="46" t="str">
        <f t="shared" si="752"/>
        <v>청산배당 지급</v>
      </c>
      <c r="D238" s="43"/>
      <c r="E238" s="43"/>
      <c r="F238" s="43"/>
      <c r="G238" s="122"/>
      <c r="H238" s="43"/>
      <c r="I238" s="43"/>
      <c r="J238" s="156">
        <f t="shared" si="753"/>
        <v>-10100691.920553615</v>
      </c>
      <c r="K238" s="155">
        <f t="shared" ref="K238:AP238" si="864">K192*$D$216/1000</f>
        <v>0</v>
      </c>
      <c r="L238" s="155">
        <f t="shared" si="864"/>
        <v>0</v>
      </c>
      <c r="M238" s="155">
        <f t="shared" si="864"/>
        <v>0</v>
      </c>
      <c r="N238" s="155">
        <f t="shared" si="864"/>
        <v>0</v>
      </c>
      <c r="O238" s="155">
        <f t="shared" si="864"/>
        <v>0</v>
      </c>
      <c r="P238" s="155">
        <f t="shared" si="864"/>
        <v>0</v>
      </c>
      <c r="Q238" s="155">
        <f t="shared" si="864"/>
        <v>0</v>
      </c>
      <c r="R238" s="155">
        <f t="shared" si="864"/>
        <v>0</v>
      </c>
      <c r="S238" s="155">
        <f t="shared" si="864"/>
        <v>0</v>
      </c>
      <c r="T238" s="155">
        <f t="shared" si="864"/>
        <v>0</v>
      </c>
      <c r="U238" s="155">
        <f t="shared" si="864"/>
        <v>0</v>
      </c>
      <c r="V238" s="155">
        <f t="shared" si="864"/>
        <v>0</v>
      </c>
      <c r="W238" s="155">
        <f t="shared" si="864"/>
        <v>0</v>
      </c>
      <c r="X238" s="155">
        <f t="shared" si="864"/>
        <v>0</v>
      </c>
      <c r="Y238" s="155">
        <f t="shared" si="864"/>
        <v>0</v>
      </c>
      <c r="Z238" s="155">
        <f t="shared" si="864"/>
        <v>0</v>
      </c>
      <c r="AA238" s="155">
        <f t="shared" si="864"/>
        <v>0</v>
      </c>
      <c r="AB238" s="155">
        <f t="shared" si="864"/>
        <v>0</v>
      </c>
      <c r="AC238" s="155">
        <f t="shared" si="864"/>
        <v>0</v>
      </c>
      <c r="AD238" s="155">
        <f t="shared" si="864"/>
        <v>0</v>
      </c>
      <c r="AE238" s="155">
        <f t="shared" si="864"/>
        <v>0</v>
      </c>
      <c r="AF238" s="155">
        <f t="shared" si="864"/>
        <v>0</v>
      </c>
      <c r="AG238" s="155">
        <f t="shared" si="864"/>
        <v>0</v>
      </c>
      <c r="AH238" s="155">
        <f t="shared" si="864"/>
        <v>0</v>
      </c>
      <c r="AI238" s="155">
        <f t="shared" si="864"/>
        <v>0</v>
      </c>
      <c r="AJ238" s="155">
        <f t="shared" si="864"/>
        <v>0</v>
      </c>
      <c r="AK238" s="155">
        <f t="shared" si="864"/>
        <v>0</v>
      </c>
      <c r="AL238" s="155">
        <f t="shared" si="864"/>
        <v>0</v>
      </c>
      <c r="AM238" s="155">
        <f t="shared" si="864"/>
        <v>0</v>
      </c>
      <c r="AN238" s="155">
        <f t="shared" si="864"/>
        <v>0</v>
      </c>
      <c r="AO238" s="155">
        <f t="shared" si="864"/>
        <v>0</v>
      </c>
      <c r="AP238" s="155">
        <f t="shared" si="864"/>
        <v>0</v>
      </c>
      <c r="AQ238" s="155">
        <f t="shared" ref="AQ238:BV238" si="865">AQ192*$D$216/1000</f>
        <v>0</v>
      </c>
      <c r="AR238" s="155">
        <f t="shared" si="865"/>
        <v>0</v>
      </c>
      <c r="AS238" s="155">
        <f t="shared" si="865"/>
        <v>0</v>
      </c>
      <c r="AT238" s="155">
        <f t="shared" si="865"/>
        <v>0</v>
      </c>
      <c r="AU238" s="155">
        <f t="shared" si="865"/>
        <v>0</v>
      </c>
      <c r="AV238" s="155">
        <f t="shared" si="865"/>
        <v>0</v>
      </c>
      <c r="AW238" s="155">
        <f t="shared" si="865"/>
        <v>0</v>
      </c>
      <c r="AX238" s="155">
        <f t="shared" si="865"/>
        <v>0</v>
      </c>
      <c r="AY238" s="155">
        <f t="shared" si="865"/>
        <v>0</v>
      </c>
      <c r="AZ238" s="155">
        <f t="shared" si="865"/>
        <v>0</v>
      </c>
      <c r="BA238" s="155">
        <f t="shared" si="865"/>
        <v>0</v>
      </c>
      <c r="BB238" s="155">
        <f t="shared" si="865"/>
        <v>0</v>
      </c>
      <c r="BC238" s="155">
        <f t="shared" si="865"/>
        <v>0</v>
      </c>
      <c r="BD238" s="155">
        <f t="shared" si="865"/>
        <v>0</v>
      </c>
      <c r="BE238" s="155">
        <f t="shared" si="865"/>
        <v>0</v>
      </c>
      <c r="BF238" s="155">
        <f t="shared" si="865"/>
        <v>0</v>
      </c>
      <c r="BG238" s="155">
        <f t="shared" si="865"/>
        <v>0</v>
      </c>
      <c r="BH238" s="155">
        <f t="shared" si="865"/>
        <v>0</v>
      </c>
      <c r="BI238" s="155">
        <f t="shared" si="865"/>
        <v>0</v>
      </c>
      <c r="BJ238" s="155">
        <f t="shared" si="865"/>
        <v>0</v>
      </c>
      <c r="BK238" s="155">
        <f t="shared" si="865"/>
        <v>0</v>
      </c>
      <c r="BL238" s="155">
        <f t="shared" si="865"/>
        <v>0</v>
      </c>
      <c r="BM238" s="155">
        <f t="shared" si="865"/>
        <v>0</v>
      </c>
      <c r="BN238" s="155">
        <f t="shared" si="865"/>
        <v>0</v>
      </c>
      <c r="BO238" s="155">
        <f t="shared" si="865"/>
        <v>0</v>
      </c>
      <c r="BP238" s="155">
        <f t="shared" si="865"/>
        <v>0</v>
      </c>
      <c r="BQ238" s="155">
        <f t="shared" si="865"/>
        <v>0</v>
      </c>
      <c r="BR238" s="155">
        <f t="shared" si="865"/>
        <v>0</v>
      </c>
      <c r="BS238" s="155">
        <f t="shared" si="865"/>
        <v>-10100691.920553615</v>
      </c>
      <c r="BT238" s="155">
        <f t="shared" si="865"/>
        <v>0</v>
      </c>
      <c r="BU238" s="155">
        <f t="shared" si="865"/>
        <v>0</v>
      </c>
      <c r="BV238" s="155">
        <f t="shared" si="865"/>
        <v>0</v>
      </c>
      <c r="BW238" s="155">
        <f t="shared" ref="BW238:CE238" si="866">BW192*$D$216/1000</f>
        <v>0</v>
      </c>
      <c r="BX238" s="155">
        <f t="shared" si="866"/>
        <v>0</v>
      </c>
      <c r="BY238" s="155">
        <f t="shared" si="866"/>
        <v>0</v>
      </c>
      <c r="BZ238" s="155">
        <f t="shared" si="866"/>
        <v>0</v>
      </c>
      <c r="CA238" s="155">
        <f t="shared" si="866"/>
        <v>0</v>
      </c>
      <c r="CB238" s="155">
        <f t="shared" si="866"/>
        <v>0</v>
      </c>
      <c r="CC238" s="155">
        <f t="shared" si="866"/>
        <v>0</v>
      </c>
      <c r="CD238" s="155">
        <f t="shared" si="866"/>
        <v>0</v>
      </c>
      <c r="CE238" s="155">
        <f t="shared" si="866"/>
        <v>0</v>
      </c>
    </row>
    <row r="239" spans="1:83">
      <c r="A239" s="41">
        <f>ROW()</f>
        <v>239</v>
      </c>
      <c r="C239" s="120" t="str">
        <f t="shared" si="752"/>
        <v>현금의 변동</v>
      </c>
      <c r="D239" s="120"/>
      <c r="E239" s="120"/>
      <c r="F239" s="120"/>
      <c r="G239" s="120"/>
      <c r="H239" s="120"/>
      <c r="I239" s="120"/>
      <c r="J239" s="157">
        <f t="shared" si="753"/>
        <v>0</v>
      </c>
      <c r="K239" s="195">
        <f t="shared" ref="K239:AP239" si="867">K217+K227+K234</f>
        <v>0</v>
      </c>
      <c r="L239" s="195">
        <f t="shared" si="867"/>
        <v>0</v>
      </c>
      <c r="M239" s="195">
        <f t="shared" si="867"/>
        <v>0</v>
      </c>
      <c r="N239" s="195">
        <f t="shared" si="867"/>
        <v>0</v>
      </c>
      <c r="O239" s="195">
        <f t="shared" si="867"/>
        <v>0</v>
      </c>
      <c r="P239" s="195">
        <f t="shared" si="867"/>
        <v>0</v>
      </c>
      <c r="Q239" s="195">
        <f t="shared" si="867"/>
        <v>0</v>
      </c>
      <c r="R239" s="195">
        <f t="shared" si="867"/>
        <v>0</v>
      </c>
      <c r="S239" s="195">
        <f t="shared" si="867"/>
        <v>0</v>
      </c>
      <c r="T239" s="195">
        <f t="shared" si="867"/>
        <v>0</v>
      </c>
      <c r="U239" s="195">
        <f t="shared" si="867"/>
        <v>0</v>
      </c>
      <c r="V239" s="195">
        <f t="shared" si="867"/>
        <v>0</v>
      </c>
      <c r="W239" s="195">
        <f t="shared" si="867"/>
        <v>0</v>
      </c>
      <c r="X239" s="195">
        <f t="shared" si="867"/>
        <v>0</v>
      </c>
      <c r="Y239" s="195">
        <f t="shared" si="867"/>
        <v>0</v>
      </c>
      <c r="Z239" s="195">
        <f t="shared" si="867"/>
        <v>0</v>
      </c>
      <c r="AA239" s="195">
        <f t="shared" si="867"/>
        <v>0</v>
      </c>
      <c r="AB239" s="195">
        <f t="shared" si="867"/>
        <v>0</v>
      </c>
      <c r="AC239" s="195">
        <f t="shared" si="867"/>
        <v>0</v>
      </c>
      <c r="AD239" s="195">
        <f t="shared" si="867"/>
        <v>0</v>
      </c>
      <c r="AE239" s="195">
        <f t="shared" si="867"/>
        <v>0</v>
      </c>
      <c r="AF239" s="195">
        <f t="shared" si="867"/>
        <v>0</v>
      </c>
      <c r="AG239" s="195">
        <f t="shared" si="867"/>
        <v>0</v>
      </c>
      <c r="AH239" s="195">
        <f t="shared" si="867"/>
        <v>0</v>
      </c>
      <c r="AI239" s="195">
        <f t="shared" si="867"/>
        <v>0</v>
      </c>
      <c r="AJ239" s="195">
        <f t="shared" si="867"/>
        <v>0</v>
      </c>
      <c r="AK239" s="195">
        <f t="shared" si="867"/>
        <v>0</v>
      </c>
      <c r="AL239" s="195">
        <f t="shared" si="867"/>
        <v>0</v>
      </c>
      <c r="AM239" s="195">
        <f t="shared" si="867"/>
        <v>0</v>
      </c>
      <c r="AN239" s="195">
        <f t="shared" si="867"/>
        <v>0</v>
      </c>
      <c r="AO239" s="195">
        <f t="shared" si="867"/>
        <v>0</v>
      </c>
      <c r="AP239" s="195">
        <f t="shared" si="867"/>
        <v>0</v>
      </c>
      <c r="AQ239" s="195">
        <f t="shared" ref="AQ239:BV239" si="868">AQ217+AQ227+AQ234</f>
        <v>0</v>
      </c>
      <c r="AR239" s="195">
        <f t="shared" si="868"/>
        <v>0</v>
      </c>
      <c r="AS239" s="195">
        <f t="shared" si="868"/>
        <v>0</v>
      </c>
      <c r="AT239" s="195">
        <f t="shared" si="868"/>
        <v>0</v>
      </c>
      <c r="AU239" s="195">
        <f t="shared" si="868"/>
        <v>0</v>
      </c>
      <c r="AV239" s="195">
        <f t="shared" si="868"/>
        <v>0</v>
      </c>
      <c r="AW239" s="195">
        <f t="shared" si="868"/>
        <v>0</v>
      </c>
      <c r="AX239" s="195">
        <f t="shared" si="868"/>
        <v>0</v>
      </c>
      <c r="AY239" s="195">
        <f t="shared" si="868"/>
        <v>0</v>
      </c>
      <c r="AZ239" s="195">
        <f t="shared" si="868"/>
        <v>0</v>
      </c>
      <c r="BA239" s="195">
        <f t="shared" si="868"/>
        <v>0</v>
      </c>
      <c r="BB239" s="195">
        <f t="shared" si="868"/>
        <v>0</v>
      </c>
      <c r="BC239" s="195">
        <f t="shared" si="868"/>
        <v>0</v>
      </c>
      <c r="BD239" s="195">
        <f t="shared" si="868"/>
        <v>0</v>
      </c>
      <c r="BE239" s="195">
        <f t="shared" si="868"/>
        <v>0</v>
      </c>
      <c r="BF239" s="195">
        <f t="shared" si="868"/>
        <v>0</v>
      </c>
      <c r="BG239" s="195">
        <f t="shared" si="868"/>
        <v>0</v>
      </c>
      <c r="BH239" s="195">
        <f t="shared" si="868"/>
        <v>0</v>
      </c>
      <c r="BI239" s="195">
        <f t="shared" si="868"/>
        <v>0</v>
      </c>
      <c r="BJ239" s="195">
        <f t="shared" si="868"/>
        <v>0</v>
      </c>
      <c r="BK239" s="195">
        <f t="shared" si="868"/>
        <v>0</v>
      </c>
      <c r="BL239" s="195">
        <f t="shared" si="868"/>
        <v>0</v>
      </c>
      <c r="BM239" s="195">
        <f t="shared" si="868"/>
        <v>0</v>
      </c>
      <c r="BN239" s="195">
        <f t="shared" si="868"/>
        <v>0</v>
      </c>
      <c r="BO239" s="195">
        <f t="shared" si="868"/>
        <v>0</v>
      </c>
      <c r="BP239" s="195">
        <f t="shared" si="868"/>
        <v>0</v>
      </c>
      <c r="BQ239" s="195">
        <f t="shared" si="868"/>
        <v>0</v>
      </c>
      <c r="BR239" s="195">
        <f t="shared" si="868"/>
        <v>0</v>
      </c>
      <c r="BS239" s="195">
        <f t="shared" si="868"/>
        <v>0</v>
      </c>
      <c r="BT239" s="195">
        <f t="shared" si="868"/>
        <v>0</v>
      </c>
      <c r="BU239" s="195">
        <f t="shared" si="868"/>
        <v>0</v>
      </c>
      <c r="BV239" s="195">
        <f t="shared" si="868"/>
        <v>0</v>
      </c>
      <c r="BW239" s="195">
        <f t="shared" ref="BW239:CE239" si="869">BW217+BW227+BW234</f>
        <v>0</v>
      </c>
      <c r="BX239" s="195">
        <f t="shared" si="869"/>
        <v>0</v>
      </c>
      <c r="BY239" s="195">
        <f t="shared" si="869"/>
        <v>0</v>
      </c>
      <c r="BZ239" s="195">
        <f t="shared" si="869"/>
        <v>0</v>
      </c>
      <c r="CA239" s="195">
        <f t="shared" si="869"/>
        <v>0</v>
      </c>
      <c r="CB239" s="195">
        <f t="shared" si="869"/>
        <v>0</v>
      </c>
      <c r="CC239" s="195">
        <f t="shared" si="869"/>
        <v>0</v>
      </c>
      <c r="CD239" s="195">
        <f t="shared" si="869"/>
        <v>0</v>
      </c>
      <c r="CE239" s="195">
        <f t="shared" si="869"/>
        <v>0</v>
      </c>
    </row>
    <row r="240" spans="1:83">
      <c r="A240" s="41">
        <f>ROW()</f>
        <v>240</v>
      </c>
      <c r="C240" s="121" t="str">
        <f t="shared" si="752"/>
        <v>기초의 현금</v>
      </c>
      <c r="D240" s="121"/>
      <c r="E240" s="121"/>
      <c r="F240" s="121"/>
      <c r="G240" s="121"/>
      <c r="H240" s="121"/>
      <c r="I240" s="121"/>
      <c r="J240" s="158">
        <f>K240</f>
        <v>0</v>
      </c>
      <c r="K240" s="158">
        <v>0</v>
      </c>
      <c r="L240" s="158">
        <f>K241</f>
        <v>0</v>
      </c>
      <c r="M240" s="158">
        <f t="shared" ref="M240" si="870">L241</f>
        <v>0</v>
      </c>
      <c r="N240" s="158">
        <f t="shared" ref="N240" si="871">M241</f>
        <v>0</v>
      </c>
      <c r="O240" s="158">
        <f t="shared" ref="O240" si="872">N241</f>
        <v>0</v>
      </c>
      <c r="P240" s="158">
        <f t="shared" ref="P240" si="873">O241</f>
        <v>0</v>
      </c>
      <c r="Q240" s="158">
        <f t="shared" ref="Q240" si="874">P241</f>
        <v>0</v>
      </c>
      <c r="R240" s="158">
        <f t="shared" ref="R240" si="875">Q241</f>
        <v>0</v>
      </c>
      <c r="S240" s="158">
        <f t="shared" ref="S240" si="876">R241</f>
        <v>0</v>
      </c>
      <c r="T240" s="158">
        <f t="shared" ref="T240" si="877">S241</f>
        <v>0</v>
      </c>
      <c r="U240" s="158">
        <f t="shared" ref="U240" si="878">T241</f>
        <v>0</v>
      </c>
      <c r="V240" s="158">
        <f t="shared" ref="V240" si="879">U241</f>
        <v>0</v>
      </c>
      <c r="W240" s="158">
        <f t="shared" ref="W240" si="880">V241</f>
        <v>0</v>
      </c>
      <c r="X240" s="158">
        <f t="shared" ref="X240" si="881">W241</f>
        <v>0</v>
      </c>
      <c r="Y240" s="158">
        <f t="shared" ref="Y240" si="882">X241</f>
        <v>0</v>
      </c>
      <c r="Z240" s="158">
        <f t="shared" ref="Z240" si="883">Y241</f>
        <v>0</v>
      </c>
      <c r="AA240" s="158">
        <f t="shared" ref="AA240" si="884">Z241</f>
        <v>0</v>
      </c>
      <c r="AB240" s="158">
        <f t="shared" ref="AB240" si="885">AA241</f>
        <v>0</v>
      </c>
      <c r="AC240" s="158">
        <f t="shared" ref="AC240" si="886">AB241</f>
        <v>0</v>
      </c>
      <c r="AD240" s="158">
        <f t="shared" ref="AD240" si="887">AC241</f>
        <v>0</v>
      </c>
      <c r="AE240" s="158">
        <f t="shared" ref="AE240" si="888">AD241</f>
        <v>0</v>
      </c>
      <c r="AF240" s="158">
        <f t="shared" ref="AF240" si="889">AE241</f>
        <v>0</v>
      </c>
      <c r="AG240" s="158">
        <f t="shared" ref="AG240" si="890">AF241</f>
        <v>0</v>
      </c>
      <c r="AH240" s="158">
        <f t="shared" ref="AH240" si="891">AG241</f>
        <v>0</v>
      </c>
      <c r="AI240" s="158">
        <f t="shared" ref="AI240" si="892">AH241</f>
        <v>0</v>
      </c>
      <c r="AJ240" s="158">
        <f t="shared" ref="AJ240" si="893">AI241</f>
        <v>0</v>
      </c>
      <c r="AK240" s="158">
        <f t="shared" ref="AK240" si="894">AJ241</f>
        <v>0</v>
      </c>
      <c r="AL240" s="158">
        <f t="shared" ref="AL240" si="895">AK241</f>
        <v>0</v>
      </c>
      <c r="AM240" s="158">
        <f t="shared" ref="AM240" si="896">AL241</f>
        <v>0</v>
      </c>
      <c r="AN240" s="158">
        <f t="shared" ref="AN240" si="897">AM241</f>
        <v>0</v>
      </c>
      <c r="AO240" s="158">
        <f t="shared" ref="AO240" si="898">AN241</f>
        <v>0</v>
      </c>
      <c r="AP240" s="158">
        <f t="shared" ref="AP240" si="899">AO241</f>
        <v>0</v>
      </c>
      <c r="AQ240" s="158">
        <f t="shared" ref="AQ240" si="900">AP241</f>
        <v>0</v>
      </c>
      <c r="AR240" s="158">
        <f t="shared" ref="AR240" si="901">AQ241</f>
        <v>0</v>
      </c>
      <c r="AS240" s="158">
        <f t="shared" ref="AS240" si="902">AR241</f>
        <v>0</v>
      </c>
      <c r="AT240" s="158">
        <f t="shared" ref="AT240" si="903">AS241</f>
        <v>0</v>
      </c>
      <c r="AU240" s="158">
        <f t="shared" ref="AU240" si="904">AT241</f>
        <v>0</v>
      </c>
      <c r="AV240" s="158">
        <f t="shared" ref="AV240" si="905">AU241</f>
        <v>0</v>
      </c>
      <c r="AW240" s="158">
        <f t="shared" ref="AW240" si="906">AV241</f>
        <v>0</v>
      </c>
      <c r="AX240" s="158">
        <f t="shared" ref="AX240" si="907">AW241</f>
        <v>0</v>
      </c>
      <c r="AY240" s="158">
        <f t="shared" ref="AY240" si="908">AX241</f>
        <v>0</v>
      </c>
      <c r="AZ240" s="158">
        <f t="shared" ref="AZ240" si="909">AY241</f>
        <v>0</v>
      </c>
      <c r="BA240" s="158">
        <f t="shared" ref="BA240" si="910">AZ241</f>
        <v>0</v>
      </c>
      <c r="BB240" s="158">
        <f t="shared" ref="BB240" si="911">BA241</f>
        <v>0</v>
      </c>
      <c r="BC240" s="158">
        <f t="shared" ref="BC240" si="912">BB241</f>
        <v>0</v>
      </c>
      <c r="BD240" s="158">
        <f t="shared" ref="BD240" si="913">BC241</f>
        <v>0</v>
      </c>
      <c r="BE240" s="158">
        <f t="shared" ref="BE240" si="914">BD241</f>
        <v>0</v>
      </c>
      <c r="BF240" s="158">
        <f t="shared" ref="BF240" si="915">BE241</f>
        <v>0</v>
      </c>
      <c r="BG240" s="158">
        <f t="shared" ref="BG240" si="916">BF241</f>
        <v>0</v>
      </c>
      <c r="BH240" s="158">
        <f t="shared" ref="BH240" si="917">BG241</f>
        <v>0</v>
      </c>
      <c r="BI240" s="158">
        <f t="shared" ref="BI240" si="918">BH241</f>
        <v>0</v>
      </c>
      <c r="BJ240" s="158">
        <f t="shared" ref="BJ240" si="919">BI241</f>
        <v>0</v>
      </c>
      <c r="BK240" s="158">
        <f t="shared" ref="BK240" si="920">BJ241</f>
        <v>0</v>
      </c>
      <c r="BL240" s="158">
        <f t="shared" ref="BL240" si="921">BK241</f>
        <v>0</v>
      </c>
      <c r="BM240" s="158">
        <f t="shared" ref="BM240" si="922">BL241</f>
        <v>0</v>
      </c>
      <c r="BN240" s="158">
        <f t="shared" ref="BN240" si="923">BM241</f>
        <v>0</v>
      </c>
      <c r="BO240" s="158">
        <f t="shared" ref="BO240" si="924">BN241</f>
        <v>0</v>
      </c>
      <c r="BP240" s="158">
        <f t="shared" ref="BP240" si="925">BO241</f>
        <v>0</v>
      </c>
      <c r="BQ240" s="158">
        <f t="shared" ref="BQ240" si="926">BP241</f>
        <v>0</v>
      </c>
      <c r="BR240" s="158">
        <f t="shared" ref="BR240" si="927">BQ241</f>
        <v>0</v>
      </c>
      <c r="BS240" s="158">
        <f t="shared" ref="BS240" si="928">BR241</f>
        <v>0</v>
      </c>
      <c r="BT240" s="158">
        <f t="shared" ref="BT240" si="929">BS241</f>
        <v>0</v>
      </c>
      <c r="BU240" s="158">
        <f t="shared" ref="BU240" si="930">BT241</f>
        <v>0</v>
      </c>
      <c r="BV240" s="158">
        <f t="shared" ref="BV240" si="931">BU241</f>
        <v>0</v>
      </c>
      <c r="BW240" s="158">
        <f t="shared" ref="BW240" si="932">BV241</f>
        <v>0</v>
      </c>
      <c r="BX240" s="158">
        <f t="shared" ref="BX240" si="933">BW241</f>
        <v>0</v>
      </c>
      <c r="BY240" s="158">
        <f t="shared" ref="BY240" si="934">BX241</f>
        <v>0</v>
      </c>
      <c r="BZ240" s="158">
        <f t="shared" ref="BZ240" si="935">BY241</f>
        <v>0</v>
      </c>
      <c r="CA240" s="158">
        <f t="shared" ref="CA240" si="936">BZ241</f>
        <v>0</v>
      </c>
      <c r="CB240" s="158">
        <f t="shared" ref="CB240" si="937">CA241</f>
        <v>0</v>
      </c>
      <c r="CC240" s="158">
        <f t="shared" ref="CC240" si="938">CB241</f>
        <v>0</v>
      </c>
      <c r="CD240" s="158">
        <f t="shared" ref="CD240" si="939">CC241</f>
        <v>0</v>
      </c>
      <c r="CE240" s="158">
        <f t="shared" ref="CE240" si="940">CD241</f>
        <v>0</v>
      </c>
    </row>
    <row r="241" spans="1:83">
      <c r="A241" s="41">
        <f>ROW()</f>
        <v>241</v>
      </c>
      <c r="C241" s="108" t="str">
        <f t="shared" si="752"/>
        <v>기말의 현금</v>
      </c>
      <c r="D241" s="108"/>
      <c r="E241" s="108"/>
      <c r="F241" s="108"/>
      <c r="G241" s="108"/>
      <c r="H241" s="108"/>
      <c r="I241" s="108"/>
      <c r="J241" s="159">
        <f>CE241</f>
        <v>0</v>
      </c>
      <c r="K241" s="159">
        <f>SUM(K239:K240)</f>
        <v>0</v>
      </c>
      <c r="L241" s="159">
        <f>SUM(L239:L240)</f>
        <v>0</v>
      </c>
      <c r="M241" s="159">
        <f t="shared" ref="M241:BG241" si="941">SUM(M239:M240)</f>
        <v>0</v>
      </c>
      <c r="N241" s="159">
        <f t="shared" si="941"/>
        <v>0</v>
      </c>
      <c r="O241" s="159">
        <f t="shared" si="941"/>
        <v>0</v>
      </c>
      <c r="P241" s="159">
        <f t="shared" si="941"/>
        <v>0</v>
      </c>
      <c r="Q241" s="159">
        <f t="shared" si="941"/>
        <v>0</v>
      </c>
      <c r="R241" s="159">
        <f t="shared" si="941"/>
        <v>0</v>
      </c>
      <c r="S241" s="159">
        <f t="shared" si="941"/>
        <v>0</v>
      </c>
      <c r="T241" s="159">
        <f t="shared" si="941"/>
        <v>0</v>
      </c>
      <c r="U241" s="159">
        <f t="shared" si="941"/>
        <v>0</v>
      </c>
      <c r="V241" s="159">
        <f t="shared" si="941"/>
        <v>0</v>
      </c>
      <c r="W241" s="159">
        <f t="shared" si="941"/>
        <v>0</v>
      </c>
      <c r="X241" s="159">
        <f t="shared" si="941"/>
        <v>0</v>
      </c>
      <c r="Y241" s="159">
        <f t="shared" si="941"/>
        <v>0</v>
      </c>
      <c r="Z241" s="159">
        <f t="shared" si="941"/>
        <v>0</v>
      </c>
      <c r="AA241" s="159">
        <f t="shared" si="941"/>
        <v>0</v>
      </c>
      <c r="AB241" s="159">
        <f t="shared" si="941"/>
        <v>0</v>
      </c>
      <c r="AC241" s="159">
        <f t="shared" si="941"/>
        <v>0</v>
      </c>
      <c r="AD241" s="159">
        <f t="shared" si="941"/>
        <v>0</v>
      </c>
      <c r="AE241" s="159">
        <f t="shared" si="941"/>
        <v>0</v>
      </c>
      <c r="AF241" s="159">
        <f t="shared" si="941"/>
        <v>0</v>
      </c>
      <c r="AG241" s="159">
        <f t="shared" si="941"/>
        <v>0</v>
      </c>
      <c r="AH241" s="159">
        <f t="shared" si="941"/>
        <v>0</v>
      </c>
      <c r="AI241" s="159">
        <f t="shared" si="941"/>
        <v>0</v>
      </c>
      <c r="AJ241" s="159">
        <f t="shared" si="941"/>
        <v>0</v>
      </c>
      <c r="AK241" s="159">
        <f t="shared" si="941"/>
        <v>0</v>
      </c>
      <c r="AL241" s="159">
        <f t="shared" si="941"/>
        <v>0</v>
      </c>
      <c r="AM241" s="159">
        <f t="shared" si="941"/>
        <v>0</v>
      </c>
      <c r="AN241" s="159">
        <f t="shared" si="941"/>
        <v>0</v>
      </c>
      <c r="AO241" s="159">
        <f t="shared" si="941"/>
        <v>0</v>
      </c>
      <c r="AP241" s="159">
        <f t="shared" si="941"/>
        <v>0</v>
      </c>
      <c r="AQ241" s="159">
        <f t="shared" si="941"/>
        <v>0</v>
      </c>
      <c r="AR241" s="159">
        <f t="shared" si="941"/>
        <v>0</v>
      </c>
      <c r="AS241" s="159">
        <f t="shared" si="941"/>
        <v>0</v>
      </c>
      <c r="AT241" s="159">
        <f t="shared" si="941"/>
        <v>0</v>
      </c>
      <c r="AU241" s="159">
        <f t="shared" si="941"/>
        <v>0</v>
      </c>
      <c r="AV241" s="159">
        <f t="shared" si="941"/>
        <v>0</v>
      </c>
      <c r="AW241" s="159">
        <f t="shared" si="941"/>
        <v>0</v>
      </c>
      <c r="AX241" s="159">
        <f t="shared" si="941"/>
        <v>0</v>
      </c>
      <c r="AY241" s="159">
        <f t="shared" si="941"/>
        <v>0</v>
      </c>
      <c r="AZ241" s="159">
        <f t="shared" si="941"/>
        <v>0</v>
      </c>
      <c r="BA241" s="159">
        <f t="shared" si="941"/>
        <v>0</v>
      </c>
      <c r="BB241" s="159">
        <f t="shared" si="941"/>
        <v>0</v>
      </c>
      <c r="BC241" s="159">
        <f t="shared" si="941"/>
        <v>0</v>
      </c>
      <c r="BD241" s="159">
        <f t="shared" si="941"/>
        <v>0</v>
      </c>
      <c r="BE241" s="159">
        <f t="shared" si="941"/>
        <v>0</v>
      </c>
      <c r="BF241" s="159">
        <f t="shared" si="941"/>
        <v>0</v>
      </c>
      <c r="BG241" s="159">
        <f t="shared" si="941"/>
        <v>0</v>
      </c>
      <c r="BH241" s="159">
        <f t="shared" ref="BH241:BS241" si="942">SUM(BH239:BH240)</f>
        <v>0</v>
      </c>
      <c r="BI241" s="159">
        <f t="shared" si="942"/>
        <v>0</v>
      </c>
      <c r="BJ241" s="159">
        <f t="shared" si="942"/>
        <v>0</v>
      </c>
      <c r="BK241" s="159">
        <f t="shared" si="942"/>
        <v>0</v>
      </c>
      <c r="BL241" s="159">
        <f t="shared" si="942"/>
        <v>0</v>
      </c>
      <c r="BM241" s="159">
        <f t="shared" si="942"/>
        <v>0</v>
      </c>
      <c r="BN241" s="159">
        <f t="shared" si="942"/>
        <v>0</v>
      </c>
      <c r="BO241" s="159">
        <f t="shared" si="942"/>
        <v>0</v>
      </c>
      <c r="BP241" s="159">
        <f t="shared" si="942"/>
        <v>0</v>
      </c>
      <c r="BQ241" s="159">
        <f t="shared" si="942"/>
        <v>0</v>
      </c>
      <c r="BR241" s="159">
        <f t="shared" si="942"/>
        <v>0</v>
      </c>
      <c r="BS241" s="159">
        <f t="shared" si="942"/>
        <v>0</v>
      </c>
      <c r="BT241" s="159">
        <f t="shared" ref="BT241:CE241" si="943">SUM(BT239:BT240)</f>
        <v>0</v>
      </c>
      <c r="BU241" s="159">
        <f t="shared" si="943"/>
        <v>0</v>
      </c>
      <c r="BV241" s="159">
        <f t="shared" si="943"/>
        <v>0</v>
      </c>
      <c r="BW241" s="159">
        <f t="shared" si="943"/>
        <v>0</v>
      </c>
      <c r="BX241" s="159">
        <f t="shared" si="943"/>
        <v>0</v>
      </c>
      <c r="BY241" s="159">
        <f t="shared" si="943"/>
        <v>0</v>
      </c>
      <c r="BZ241" s="159">
        <f t="shared" si="943"/>
        <v>0</v>
      </c>
      <c r="CA241" s="159">
        <f t="shared" si="943"/>
        <v>0</v>
      </c>
      <c r="CB241" s="159">
        <f t="shared" si="943"/>
        <v>0</v>
      </c>
      <c r="CC241" s="159">
        <f t="shared" si="943"/>
        <v>0</v>
      </c>
      <c r="CD241" s="159">
        <f t="shared" si="943"/>
        <v>0</v>
      </c>
      <c r="CE241" s="159">
        <f t="shared" si="943"/>
        <v>0</v>
      </c>
    </row>
    <row r="242" spans="1:83">
      <c r="A242" s="41">
        <f>ROW()</f>
        <v>242</v>
      </c>
      <c r="J242" s="155"/>
      <c r="K242" s="155"/>
      <c r="L242" s="155"/>
      <c r="M242" s="155"/>
      <c r="N242" s="155"/>
      <c r="O242" s="155"/>
      <c r="P242" s="155"/>
      <c r="Q242" s="155"/>
      <c r="R242" s="155"/>
      <c r="S242" s="155"/>
      <c r="T242" s="155"/>
      <c r="U242" s="155"/>
      <c r="V242" s="155"/>
      <c r="W242" s="155"/>
      <c r="X242" s="155"/>
      <c r="Y242" s="155"/>
      <c r="Z242" s="155"/>
      <c r="AA242" s="155"/>
      <c r="AB242" s="155"/>
      <c r="AC242" s="155"/>
      <c r="AD242" s="155"/>
      <c r="AE242" s="155"/>
      <c r="AF242" s="155"/>
      <c r="AG242" s="155"/>
      <c r="AH242" s="155"/>
      <c r="AI242" s="155"/>
      <c r="AJ242" s="155"/>
      <c r="AK242" s="155"/>
      <c r="AL242" s="155"/>
      <c r="AM242" s="155"/>
      <c r="AN242" s="155"/>
      <c r="AO242" s="155"/>
      <c r="AP242" s="155"/>
      <c r="AQ242" s="155"/>
      <c r="AR242" s="155"/>
      <c r="AS242" s="155"/>
      <c r="AT242" s="155"/>
      <c r="AU242" s="155"/>
      <c r="AV242" s="155"/>
      <c r="AW242" s="155"/>
      <c r="AX242" s="155"/>
      <c r="AY242" s="155"/>
      <c r="AZ242" s="155"/>
      <c r="BA242" s="155"/>
      <c r="BB242" s="155"/>
      <c r="BC242" s="155"/>
      <c r="BD242" s="155"/>
      <c r="BE242" s="155"/>
      <c r="BF242" s="155"/>
      <c r="BG242" s="155"/>
      <c r="BH242" s="155"/>
      <c r="BI242" s="155"/>
      <c r="BJ242" s="155"/>
      <c r="BK242" s="155"/>
      <c r="BL242" s="155"/>
      <c r="BM242" s="155"/>
      <c r="BN242" s="155"/>
      <c r="BO242" s="155"/>
      <c r="BP242" s="155"/>
      <c r="BQ242" s="155"/>
      <c r="BR242" s="155"/>
      <c r="BS242" s="155"/>
      <c r="BT242" s="155"/>
      <c r="BU242" s="155"/>
      <c r="BV242" s="155"/>
      <c r="BW242" s="155"/>
      <c r="BX242" s="155"/>
      <c r="BY242" s="155"/>
      <c r="BZ242" s="155"/>
      <c r="CA242" s="155"/>
      <c r="CB242" s="155"/>
      <c r="CC242" s="155"/>
      <c r="CD242" s="155"/>
      <c r="CE242" s="155"/>
    </row>
    <row r="243" spans="1:83">
      <c r="A243" s="41">
        <f>ROW()</f>
        <v>243</v>
      </c>
    </row>
    <row r="244" spans="1:83">
      <c r="A244" s="41">
        <f>ROW()</f>
        <v>244</v>
      </c>
    </row>
    <row r="245" spans="1:83">
      <c r="A245" s="41">
        <f>ROW()</f>
        <v>245</v>
      </c>
    </row>
    <row r="246" spans="1:83">
      <c r="A246" s="41">
        <f>ROW()</f>
        <v>246</v>
      </c>
    </row>
    <row r="247" spans="1:83">
      <c r="A247" s="41">
        <f>ROW()</f>
        <v>247</v>
      </c>
    </row>
    <row r="248" spans="1:83">
      <c r="A248" s="41">
        <f>ROW()</f>
        <v>248</v>
      </c>
    </row>
    <row r="249" spans="1:83">
      <c r="A249" s="41">
        <f>ROW()</f>
        <v>249</v>
      </c>
    </row>
    <row r="250" spans="1:83">
      <c r="A250" s="41">
        <f>ROW()</f>
        <v>250</v>
      </c>
    </row>
  </sheetData>
  <phoneticPr fontId="1" type="noConversion"/>
  <pageMargins left="0.7" right="0.7" top="0.75" bottom="0.75" header="0.3" footer="0.3"/>
  <pageSetup paperSize="9" orientation="landscape" horizontalDpi="4294967292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C000"/>
  </sheetPr>
  <dimension ref="A2:AG172"/>
  <sheetViews>
    <sheetView showGridLines="0" zoomScaleNormal="100" workbookViewId="0">
      <pane xSplit="10" ySplit="8" topLeftCell="K78" activePane="bottomRight" state="frozen"/>
      <selection pane="topRight" activeCell="K1" sqref="K1"/>
      <selection pane="bottomLeft" activeCell="A11" sqref="A11"/>
      <selection pane="bottomRight" activeCell="U94" sqref="U94"/>
    </sheetView>
  </sheetViews>
  <sheetFormatPr defaultColWidth="0" defaultRowHeight="11.25" outlineLevelCol="1"/>
  <cols>
    <col min="1" max="1" width="2.42578125" style="41" customWidth="1" outlineLevel="1"/>
    <col min="2" max="2" width="2.42578125" style="41" customWidth="1"/>
    <col min="3" max="3" width="29.42578125" style="41" customWidth="1"/>
    <col min="4" max="4" width="13.28515625" style="41" hidden="1" customWidth="1" outlineLevel="1"/>
    <col min="5" max="5" width="14" style="41" hidden="1" customWidth="1" outlineLevel="1"/>
    <col min="6" max="6" width="12.28515625" style="41" hidden="1" customWidth="1" outlineLevel="1"/>
    <col min="7" max="7" width="12.7109375" style="41" hidden="1" customWidth="1" outlineLevel="1"/>
    <col min="8" max="8" width="10.28515625" style="41" hidden="1" customWidth="1" outlineLevel="1"/>
    <col min="9" max="9" width="10.5703125" style="41" hidden="1" customWidth="1" outlineLevel="1"/>
    <col min="10" max="10" width="10.28515625" style="41" customWidth="1" collapsed="1"/>
    <col min="11" max="31" width="10.28515625" style="41" customWidth="1"/>
    <col min="32" max="33" width="9.140625" style="41" customWidth="1"/>
    <col min="34" max="16384" width="9.140625" style="41" hidden="1"/>
  </cols>
  <sheetData>
    <row r="2" spans="1:31">
      <c r="A2" s="82"/>
      <c r="B2" s="82"/>
      <c r="C2" s="82"/>
      <c r="D2" s="82"/>
      <c r="E2" s="82"/>
      <c r="F2" s="82"/>
      <c r="G2" s="82"/>
      <c r="H2" s="82"/>
      <c r="I2" s="82"/>
      <c r="J2" s="82"/>
      <c r="K2" s="83">
        <f>I3</f>
        <v>43830</v>
      </c>
      <c r="L2" s="83">
        <f t="shared" ref="L2:AE2" si="0">EDATE(K2,6)</f>
        <v>44012</v>
      </c>
      <c r="M2" s="83">
        <f t="shared" si="0"/>
        <v>44195</v>
      </c>
      <c r="N2" s="83">
        <f t="shared" si="0"/>
        <v>44377</v>
      </c>
      <c r="O2" s="83">
        <f t="shared" si="0"/>
        <v>44560</v>
      </c>
      <c r="P2" s="83">
        <f t="shared" si="0"/>
        <v>44742</v>
      </c>
      <c r="Q2" s="83">
        <f t="shared" si="0"/>
        <v>44925</v>
      </c>
      <c r="R2" s="83">
        <f t="shared" si="0"/>
        <v>45107</v>
      </c>
      <c r="S2" s="83">
        <f t="shared" si="0"/>
        <v>45290</v>
      </c>
      <c r="T2" s="83">
        <f t="shared" si="0"/>
        <v>45473</v>
      </c>
      <c r="U2" s="83">
        <f t="shared" si="0"/>
        <v>45656</v>
      </c>
      <c r="V2" s="83">
        <f t="shared" si="0"/>
        <v>45838</v>
      </c>
      <c r="W2" s="83">
        <f t="shared" si="0"/>
        <v>46021</v>
      </c>
      <c r="X2" s="83">
        <f t="shared" si="0"/>
        <v>46203</v>
      </c>
      <c r="Y2" s="83">
        <f t="shared" si="0"/>
        <v>46386</v>
      </c>
      <c r="Z2" s="83">
        <f t="shared" si="0"/>
        <v>46568</v>
      </c>
      <c r="AA2" s="83">
        <f t="shared" si="0"/>
        <v>46751</v>
      </c>
      <c r="AB2" s="83">
        <f t="shared" si="0"/>
        <v>46934</v>
      </c>
      <c r="AC2" s="83">
        <f t="shared" si="0"/>
        <v>47117</v>
      </c>
      <c r="AD2" s="83">
        <f t="shared" si="0"/>
        <v>47299</v>
      </c>
      <c r="AE2" s="83">
        <f t="shared" si="0"/>
        <v>47482</v>
      </c>
    </row>
    <row r="3" spans="1:31">
      <c r="A3" s="84"/>
      <c r="B3" s="84"/>
      <c r="C3" s="84"/>
      <c r="D3" s="84"/>
      <c r="E3" s="84"/>
      <c r="F3" s="84"/>
      <c r="G3" s="84"/>
      <c r="H3" s="84" t="s">
        <v>59</v>
      </c>
      <c r="I3" s="97">
        <f>'A&amp;R'!H5</f>
        <v>43830</v>
      </c>
      <c r="J3" s="84"/>
      <c r="K3" s="85">
        <f t="shared" ref="K3:S3" si="1">YEAR(K2)</f>
        <v>2019</v>
      </c>
      <c r="L3" s="85">
        <f t="shared" si="1"/>
        <v>2020</v>
      </c>
      <c r="M3" s="85">
        <f t="shared" si="1"/>
        <v>2020</v>
      </c>
      <c r="N3" s="85">
        <f t="shared" si="1"/>
        <v>2021</v>
      </c>
      <c r="O3" s="85">
        <f t="shared" si="1"/>
        <v>2021</v>
      </c>
      <c r="P3" s="85">
        <f t="shared" si="1"/>
        <v>2022</v>
      </c>
      <c r="Q3" s="85">
        <f t="shared" si="1"/>
        <v>2022</v>
      </c>
      <c r="R3" s="85">
        <f t="shared" si="1"/>
        <v>2023</v>
      </c>
      <c r="S3" s="85">
        <f t="shared" si="1"/>
        <v>2023</v>
      </c>
      <c r="T3" s="85">
        <f t="shared" ref="T3:AE3" si="2">YEAR(T2)</f>
        <v>2024</v>
      </c>
      <c r="U3" s="85">
        <f t="shared" si="2"/>
        <v>2024</v>
      </c>
      <c r="V3" s="85">
        <f t="shared" si="2"/>
        <v>2025</v>
      </c>
      <c r="W3" s="85">
        <f t="shared" si="2"/>
        <v>2025</v>
      </c>
      <c r="X3" s="85">
        <f t="shared" si="2"/>
        <v>2026</v>
      </c>
      <c r="Y3" s="85">
        <f t="shared" si="2"/>
        <v>2026</v>
      </c>
      <c r="Z3" s="85">
        <f t="shared" si="2"/>
        <v>2027</v>
      </c>
      <c r="AA3" s="85">
        <f t="shared" si="2"/>
        <v>2027</v>
      </c>
      <c r="AB3" s="85">
        <f t="shared" si="2"/>
        <v>2028</v>
      </c>
      <c r="AC3" s="85">
        <f t="shared" si="2"/>
        <v>2028</v>
      </c>
      <c r="AD3" s="85">
        <f t="shared" si="2"/>
        <v>2029</v>
      </c>
      <c r="AE3" s="85">
        <f t="shared" si="2"/>
        <v>2029</v>
      </c>
    </row>
    <row r="4" spans="1:31">
      <c r="A4" s="84"/>
      <c r="B4" s="84"/>
      <c r="C4" s="84"/>
      <c r="D4" s="84"/>
      <c r="E4" s="84"/>
      <c r="F4" s="84"/>
      <c r="G4" s="84"/>
      <c r="H4" s="84" t="s">
        <v>16</v>
      </c>
      <c r="I4" s="98">
        <f>'A&amp;R'!$H$7</f>
        <v>45657</v>
      </c>
      <c r="J4" s="84"/>
      <c r="K4" s="86">
        <f t="shared" ref="K4:S4" si="3">MONTH(K2)</f>
        <v>12</v>
      </c>
      <c r="L4" s="86">
        <f t="shared" si="3"/>
        <v>6</v>
      </c>
      <c r="M4" s="86">
        <f t="shared" si="3"/>
        <v>12</v>
      </c>
      <c r="N4" s="86">
        <f t="shared" si="3"/>
        <v>6</v>
      </c>
      <c r="O4" s="86">
        <f t="shared" si="3"/>
        <v>12</v>
      </c>
      <c r="P4" s="86">
        <f t="shared" si="3"/>
        <v>6</v>
      </c>
      <c r="Q4" s="86">
        <f t="shared" si="3"/>
        <v>12</v>
      </c>
      <c r="R4" s="86">
        <f t="shared" si="3"/>
        <v>6</v>
      </c>
      <c r="S4" s="86">
        <f t="shared" si="3"/>
        <v>12</v>
      </c>
      <c r="T4" s="86">
        <f t="shared" ref="T4:AE4" si="4">MONTH(T2)</f>
        <v>6</v>
      </c>
      <c r="U4" s="86">
        <f t="shared" si="4"/>
        <v>12</v>
      </c>
      <c r="V4" s="86">
        <f t="shared" si="4"/>
        <v>6</v>
      </c>
      <c r="W4" s="86">
        <f t="shared" si="4"/>
        <v>12</v>
      </c>
      <c r="X4" s="86">
        <f t="shared" si="4"/>
        <v>6</v>
      </c>
      <c r="Y4" s="86">
        <f t="shared" si="4"/>
        <v>12</v>
      </c>
      <c r="Z4" s="86">
        <f t="shared" si="4"/>
        <v>6</v>
      </c>
      <c r="AA4" s="86">
        <f t="shared" si="4"/>
        <v>12</v>
      </c>
      <c r="AB4" s="86">
        <f t="shared" si="4"/>
        <v>6</v>
      </c>
      <c r="AC4" s="86">
        <f t="shared" si="4"/>
        <v>12</v>
      </c>
      <c r="AD4" s="86">
        <f t="shared" si="4"/>
        <v>6</v>
      </c>
      <c r="AE4" s="86">
        <f t="shared" si="4"/>
        <v>12</v>
      </c>
    </row>
    <row r="5" spans="1:31">
      <c r="A5" s="84"/>
      <c r="B5" s="84"/>
      <c r="C5" s="84"/>
      <c r="D5" s="84"/>
      <c r="E5" s="84"/>
      <c r="F5" s="84"/>
      <c r="G5" s="84"/>
      <c r="H5" s="84"/>
      <c r="I5" s="160">
        <f>'A&amp;R'!H6</f>
        <v>60</v>
      </c>
      <c r="J5" s="84"/>
      <c r="K5" s="87">
        <v>0</v>
      </c>
      <c r="L5" s="87">
        <f t="shared" ref="L5:AE5" si="5">INT((L$8-1)/12)+1</f>
        <v>1</v>
      </c>
      <c r="M5" s="87">
        <f t="shared" si="5"/>
        <v>1</v>
      </c>
      <c r="N5" s="87">
        <f t="shared" si="5"/>
        <v>2</v>
      </c>
      <c r="O5" s="87">
        <f t="shared" si="5"/>
        <v>2</v>
      </c>
      <c r="P5" s="87">
        <f t="shared" si="5"/>
        <v>3</v>
      </c>
      <c r="Q5" s="87">
        <f t="shared" si="5"/>
        <v>3</v>
      </c>
      <c r="R5" s="87">
        <f t="shared" si="5"/>
        <v>4</v>
      </c>
      <c r="S5" s="87">
        <f t="shared" si="5"/>
        <v>4</v>
      </c>
      <c r="T5" s="87">
        <f t="shared" si="5"/>
        <v>5</v>
      </c>
      <c r="U5" s="87">
        <f t="shared" si="5"/>
        <v>5</v>
      </c>
      <c r="V5" s="87">
        <f t="shared" si="5"/>
        <v>6</v>
      </c>
      <c r="W5" s="87">
        <f t="shared" si="5"/>
        <v>6</v>
      </c>
      <c r="X5" s="87">
        <f t="shared" si="5"/>
        <v>7</v>
      </c>
      <c r="Y5" s="87">
        <f t="shared" si="5"/>
        <v>7</v>
      </c>
      <c r="Z5" s="87">
        <f t="shared" si="5"/>
        <v>8</v>
      </c>
      <c r="AA5" s="87">
        <f t="shared" si="5"/>
        <v>8</v>
      </c>
      <c r="AB5" s="87">
        <f t="shared" si="5"/>
        <v>9</v>
      </c>
      <c r="AC5" s="87">
        <f t="shared" si="5"/>
        <v>9</v>
      </c>
      <c r="AD5" s="87">
        <f t="shared" si="5"/>
        <v>10</v>
      </c>
      <c r="AE5" s="87">
        <f t="shared" si="5"/>
        <v>10</v>
      </c>
    </row>
    <row r="6" spans="1:31">
      <c r="A6" s="84"/>
      <c r="B6" s="84"/>
      <c r="C6" s="84"/>
      <c r="D6" s="84"/>
      <c r="E6" s="84"/>
      <c r="F6" s="84"/>
      <c r="G6" s="84"/>
      <c r="H6" s="84"/>
      <c r="I6" s="188">
        <f>12/L8</f>
        <v>2</v>
      </c>
      <c r="J6" s="84"/>
      <c r="K6" s="88">
        <v>0</v>
      </c>
      <c r="L6" s="88">
        <f t="shared" ref="L6:AE6" si="6">INT((L$8-1)/6)+1</f>
        <v>1</v>
      </c>
      <c r="M6" s="88">
        <f t="shared" si="6"/>
        <v>2</v>
      </c>
      <c r="N6" s="88">
        <f t="shared" si="6"/>
        <v>3</v>
      </c>
      <c r="O6" s="88">
        <f t="shared" si="6"/>
        <v>4</v>
      </c>
      <c r="P6" s="88">
        <f t="shared" si="6"/>
        <v>5</v>
      </c>
      <c r="Q6" s="88">
        <f t="shared" si="6"/>
        <v>6</v>
      </c>
      <c r="R6" s="88">
        <f t="shared" si="6"/>
        <v>7</v>
      </c>
      <c r="S6" s="88">
        <f t="shared" si="6"/>
        <v>8</v>
      </c>
      <c r="T6" s="88">
        <f t="shared" si="6"/>
        <v>9</v>
      </c>
      <c r="U6" s="88">
        <f t="shared" si="6"/>
        <v>10</v>
      </c>
      <c r="V6" s="88">
        <f t="shared" si="6"/>
        <v>11</v>
      </c>
      <c r="W6" s="88">
        <f t="shared" si="6"/>
        <v>12</v>
      </c>
      <c r="X6" s="88">
        <f t="shared" si="6"/>
        <v>13</v>
      </c>
      <c r="Y6" s="88">
        <f t="shared" si="6"/>
        <v>14</v>
      </c>
      <c r="Z6" s="88">
        <f t="shared" si="6"/>
        <v>15</v>
      </c>
      <c r="AA6" s="88">
        <f t="shared" si="6"/>
        <v>16</v>
      </c>
      <c r="AB6" s="88">
        <f t="shared" si="6"/>
        <v>17</v>
      </c>
      <c r="AC6" s="88">
        <f t="shared" si="6"/>
        <v>18</v>
      </c>
      <c r="AD6" s="88">
        <f t="shared" si="6"/>
        <v>19</v>
      </c>
      <c r="AE6" s="88">
        <f t="shared" si="6"/>
        <v>20</v>
      </c>
    </row>
    <row r="7" spans="1:31">
      <c r="A7" s="84"/>
      <c r="B7" s="84"/>
      <c r="C7" s="84"/>
      <c r="D7" s="84"/>
      <c r="E7" s="84"/>
      <c r="F7" s="84"/>
      <c r="G7" s="84"/>
      <c r="H7" s="84"/>
      <c r="I7" s="84"/>
      <c r="J7" s="84"/>
      <c r="K7" s="89">
        <v>0</v>
      </c>
      <c r="L7" s="89">
        <f t="shared" ref="L7:AE7" si="7">INT((L$8-1)/3)+1</f>
        <v>2</v>
      </c>
      <c r="M7" s="89">
        <f t="shared" si="7"/>
        <v>4</v>
      </c>
      <c r="N7" s="89">
        <f t="shared" si="7"/>
        <v>6</v>
      </c>
      <c r="O7" s="89">
        <f t="shared" si="7"/>
        <v>8</v>
      </c>
      <c r="P7" s="89">
        <f t="shared" si="7"/>
        <v>10</v>
      </c>
      <c r="Q7" s="89">
        <f t="shared" si="7"/>
        <v>12</v>
      </c>
      <c r="R7" s="89">
        <f t="shared" si="7"/>
        <v>14</v>
      </c>
      <c r="S7" s="89">
        <f t="shared" si="7"/>
        <v>16</v>
      </c>
      <c r="T7" s="89">
        <f t="shared" si="7"/>
        <v>18</v>
      </c>
      <c r="U7" s="89">
        <f t="shared" si="7"/>
        <v>20</v>
      </c>
      <c r="V7" s="89">
        <f t="shared" si="7"/>
        <v>22</v>
      </c>
      <c r="W7" s="89">
        <f t="shared" si="7"/>
        <v>24</v>
      </c>
      <c r="X7" s="89">
        <f t="shared" si="7"/>
        <v>26</v>
      </c>
      <c r="Y7" s="89">
        <f t="shared" si="7"/>
        <v>28</v>
      </c>
      <c r="Z7" s="89">
        <f t="shared" si="7"/>
        <v>30</v>
      </c>
      <c r="AA7" s="89">
        <f t="shared" si="7"/>
        <v>32</v>
      </c>
      <c r="AB7" s="89">
        <f t="shared" si="7"/>
        <v>34</v>
      </c>
      <c r="AC7" s="89">
        <f t="shared" si="7"/>
        <v>36</v>
      </c>
      <c r="AD7" s="89">
        <f t="shared" si="7"/>
        <v>38</v>
      </c>
      <c r="AE7" s="89">
        <f t="shared" si="7"/>
        <v>40</v>
      </c>
    </row>
    <row r="8" spans="1:31">
      <c r="A8" s="90"/>
      <c r="B8" s="90"/>
      <c r="C8" s="90"/>
      <c r="D8" s="90"/>
      <c r="E8" s="90"/>
      <c r="F8" s="90"/>
      <c r="G8" s="90"/>
      <c r="H8" s="90"/>
      <c r="I8" s="90"/>
      <c r="J8" s="90" t="s">
        <v>7</v>
      </c>
      <c r="K8" s="91">
        <v>0</v>
      </c>
      <c r="L8" s="91">
        <f>K8+6</f>
        <v>6</v>
      </c>
      <c r="M8" s="91">
        <f t="shared" ref="M8:S8" si="8">L8+6</f>
        <v>12</v>
      </c>
      <c r="N8" s="91">
        <f t="shared" si="8"/>
        <v>18</v>
      </c>
      <c r="O8" s="91">
        <f t="shared" si="8"/>
        <v>24</v>
      </c>
      <c r="P8" s="91">
        <f t="shared" si="8"/>
        <v>30</v>
      </c>
      <c r="Q8" s="91">
        <f t="shared" si="8"/>
        <v>36</v>
      </c>
      <c r="R8" s="91">
        <f t="shared" si="8"/>
        <v>42</v>
      </c>
      <c r="S8" s="91">
        <f t="shared" si="8"/>
        <v>48</v>
      </c>
      <c r="T8" s="91">
        <f t="shared" ref="T8:AE8" si="9">S8+6</f>
        <v>54</v>
      </c>
      <c r="U8" s="91">
        <f t="shared" si="9"/>
        <v>60</v>
      </c>
      <c r="V8" s="91">
        <f t="shared" si="9"/>
        <v>66</v>
      </c>
      <c r="W8" s="91">
        <f t="shared" si="9"/>
        <v>72</v>
      </c>
      <c r="X8" s="91">
        <f t="shared" si="9"/>
        <v>78</v>
      </c>
      <c r="Y8" s="91">
        <f t="shared" si="9"/>
        <v>84</v>
      </c>
      <c r="Z8" s="91">
        <f t="shared" si="9"/>
        <v>90</v>
      </c>
      <c r="AA8" s="91">
        <f t="shared" si="9"/>
        <v>96</v>
      </c>
      <c r="AB8" s="91">
        <f t="shared" si="9"/>
        <v>102</v>
      </c>
      <c r="AC8" s="91">
        <f t="shared" si="9"/>
        <v>108</v>
      </c>
      <c r="AD8" s="91">
        <f t="shared" si="9"/>
        <v>114</v>
      </c>
      <c r="AE8" s="91">
        <f t="shared" si="9"/>
        <v>120</v>
      </c>
    </row>
    <row r="10" spans="1:31">
      <c r="C10" s="119" t="str">
        <f>'CF(M)'!C33</f>
        <v>1. Property CF (EUR)</v>
      </c>
      <c r="D10" s="147" t="s">
        <v>97</v>
      </c>
      <c r="E10" s="118">
        <f>ROW(K6)</f>
        <v>6</v>
      </c>
      <c r="F10" s="118" t="str">
        <f>$D$10&amp;E10&amp;":"&amp;E10</f>
        <v>'CF(M)'!6:6</v>
      </c>
    </row>
    <row r="11" spans="1:31">
      <c r="C11" s="161" t="s">
        <v>58</v>
      </c>
      <c r="D11" s="63"/>
      <c r="E11" s="161">
        <f>'CF(M)'!A34</f>
        <v>34</v>
      </c>
      <c r="F11" s="161" t="str">
        <f t="shared" ref="F11:F45" si="10">$D$10&amp;E11&amp;":"&amp;E11</f>
        <v>'CF(M)'!34:34</v>
      </c>
      <c r="G11" s="63"/>
      <c r="H11" s="64"/>
      <c r="I11" s="63"/>
      <c r="J11" s="162">
        <f t="shared" ref="J11:J15" ca="1" si="11">SUM(K11:AE11)</f>
        <v>51931775.635880716</v>
      </c>
      <c r="K11" s="163">
        <f t="shared" ref="K11:Z14" ca="1" si="12">SUMIF(INDIRECT($F$10),K$6,INDIRECT($F11))</f>
        <v>0</v>
      </c>
      <c r="L11" s="163">
        <f t="shared" ca="1" si="12"/>
        <v>4168179.7149999989</v>
      </c>
      <c r="M11" s="163">
        <f t="shared" ca="1" si="12"/>
        <v>4168179.7149999989</v>
      </c>
      <c r="N11" s="163">
        <f t="shared" ca="1" si="12"/>
        <v>4230702.4107249994</v>
      </c>
      <c r="O11" s="163">
        <f t="shared" ca="1" si="12"/>
        <v>4230702.4107249994</v>
      </c>
      <c r="P11" s="163">
        <f t="shared" ca="1" si="12"/>
        <v>4294162.9468858736</v>
      </c>
      <c r="Q11" s="163">
        <f t="shared" ca="1" si="12"/>
        <v>4294162.9468858736</v>
      </c>
      <c r="R11" s="163">
        <f t="shared" ca="1" si="12"/>
        <v>4358575.3910891609</v>
      </c>
      <c r="S11" s="163">
        <f t="shared" ca="1" si="12"/>
        <v>4358575.3910891609</v>
      </c>
      <c r="T11" s="163">
        <f t="shared" ca="1" si="12"/>
        <v>4423954.0219554976</v>
      </c>
      <c r="U11" s="163">
        <f t="shared" ca="1" si="12"/>
        <v>4423954.0219554976</v>
      </c>
      <c r="V11" s="163">
        <f t="shared" ca="1" si="12"/>
        <v>4490313.3322848296</v>
      </c>
      <c r="W11" s="163">
        <f t="shared" ca="1" si="12"/>
        <v>4490313.3322848296</v>
      </c>
      <c r="X11" s="163">
        <f t="shared" ca="1" si="12"/>
        <v>0</v>
      </c>
      <c r="Y11" s="163">
        <f t="shared" ca="1" si="12"/>
        <v>0</v>
      </c>
      <c r="Z11" s="163">
        <f t="shared" ca="1" si="12"/>
        <v>0</v>
      </c>
      <c r="AA11" s="163">
        <f t="shared" ref="T11:AE14" ca="1" si="13">SUMIF(INDIRECT($F$10),AA$6,INDIRECT($F11))</f>
        <v>0</v>
      </c>
      <c r="AB11" s="163">
        <f t="shared" ca="1" si="13"/>
        <v>0</v>
      </c>
      <c r="AC11" s="163">
        <f t="shared" ca="1" si="13"/>
        <v>0</v>
      </c>
      <c r="AD11" s="163">
        <f t="shared" ca="1" si="13"/>
        <v>0</v>
      </c>
      <c r="AE11" s="163">
        <f t="shared" ca="1" si="13"/>
        <v>0</v>
      </c>
    </row>
    <row r="12" spans="1:31">
      <c r="C12" s="66" t="s">
        <v>71</v>
      </c>
      <c r="D12" s="43"/>
      <c r="E12" s="66">
        <f>'CF(M)'!A35</f>
        <v>35</v>
      </c>
      <c r="F12" s="66" t="str">
        <f t="shared" si="10"/>
        <v>'CF(M)'!35:35</v>
      </c>
      <c r="G12" s="43"/>
      <c r="H12" s="45"/>
      <c r="I12" s="43"/>
      <c r="J12" s="153">
        <f t="shared" ca="1" si="11"/>
        <v>0</v>
      </c>
      <c r="K12" s="156">
        <f t="shared" ca="1" si="12"/>
        <v>0</v>
      </c>
      <c r="L12" s="156">
        <f t="shared" ca="1" si="12"/>
        <v>0</v>
      </c>
      <c r="M12" s="156">
        <f t="shared" ca="1" si="12"/>
        <v>0</v>
      </c>
      <c r="N12" s="156">
        <f t="shared" ca="1" si="12"/>
        <v>0</v>
      </c>
      <c r="O12" s="156">
        <f t="shared" ca="1" si="12"/>
        <v>0</v>
      </c>
      <c r="P12" s="156">
        <f t="shared" ca="1" si="12"/>
        <v>0</v>
      </c>
      <c r="Q12" s="156">
        <f t="shared" ca="1" si="12"/>
        <v>0</v>
      </c>
      <c r="R12" s="156">
        <f t="shared" ca="1" si="12"/>
        <v>0</v>
      </c>
      <c r="S12" s="156">
        <f t="shared" ca="1" si="12"/>
        <v>0</v>
      </c>
      <c r="T12" s="156">
        <f t="shared" ca="1" si="13"/>
        <v>0</v>
      </c>
      <c r="U12" s="156">
        <f t="shared" ca="1" si="13"/>
        <v>0</v>
      </c>
      <c r="V12" s="156">
        <f t="shared" ca="1" si="13"/>
        <v>0</v>
      </c>
      <c r="W12" s="156">
        <f t="shared" ca="1" si="13"/>
        <v>0</v>
      </c>
      <c r="X12" s="156">
        <f t="shared" ca="1" si="13"/>
        <v>0</v>
      </c>
      <c r="Y12" s="156">
        <f t="shared" ca="1" si="13"/>
        <v>0</v>
      </c>
      <c r="Z12" s="156">
        <f t="shared" ca="1" si="13"/>
        <v>0</v>
      </c>
      <c r="AA12" s="156">
        <f t="shared" ca="1" si="13"/>
        <v>0</v>
      </c>
      <c r="AB12" s="156">
        <f t="shared" ca="1" si="13"/>
        <v>0</v>
      </c>
      <c r="AC12" s="156">
        <f t="shared" ca="1" si="13"/>
        <v>0</v>
      </c>
      <c r="AD12" s="156">
        <f t="shared" ca="1" si="13"/>
        <v>0</v>
      </c>
      <c r="AE12" s="156">
        <f t="shared" ca="1" si="13"/>
        <v>0</v>
      </c>
    </row>
    <row r="13" spans="1:31">
      <c r="C13" s="65" t="s">
        <v>72</v>
      </c>
      <c r="D13" s="42"/>
      <c r="E13" s="65">
        <f>'CF(M)'!A36</f>
        <v>36</v>
      </c>
      <c r="F13" s="65" t="str">
        <f t="shared" si="10"/>
        <v>'CF(M)'!36:36</v>
      </c>
      <c r="G13" s="42"/>
      <c r="H13" s="40"/>
      <c r="I13" s="42"/>
      <c r="J13" s="164">
        <f t="shared" ca="1" si="11"/>
        <v>51931775.635880716</v>
      </c>
      <c r="K13" s="165">
        <f ca="1">SUM(K11:K12)</f>
        <v>0</v>
      </c>
      <c r="L13" s="165">
        <f t="shared" ref="L13:S13" ca="1" si="14">SUM(L11:L12)</f>
        <v>4168179.7149999989</v>
      </c>
      <c r="M13" s="165">
        <f t="shared" ca="1" si="14"/>
        <v>4168179.7149999989</v>
      </c>
      <c r="N13" s="165">
        <f t="shared" ca="1" si="14"/>
        <v>4230702.4107249994</v>
      </c>
      <c r="O13" s="165">
        <f t="shared" ca="1" si="14"/>
        <v>4230702.4107249994</v>
      </c>
      <c r="P13" s="165">
        <f t="shared" ca="1" si="14"/>
        <v>4294162.9468858736</v>
      </c>
      <c r="Q13" s="165">
        <f t="shared" ca="1" si="14"/>
        <v>4294162.9468858736</v>
      </c>
      <c r="R13" s="165">
        <f t="shared" ca="1" si="14"/>
        <v>4358575.3910891609</v>
      </c>
      <c r="S13" s="165">
        <f t="shared" ca="1" si="14"/>
        <v>4358575.3910891609</v>
      </c>
      <c r="T13" s="165">
        <f t="shared" ref="T13" ca="1" si="15">SUM(T11:T12)</f>
        <v>4423954.0219554976</v>
      </c>
      <c r="U13" s="165">
        <f t="shared" ref="U13" ca="1" si="16">SUM(U11:U12)</f>
        <v>4423954.0219554976</v>
      </c>
      <c r="V13" s="165">
        <f t="shared" ref="V13" ca="1" si="17">SUM(V11:V12)</f>
        <v>4490313.3322848296</v>
      </c>
      <c r="W13" s="165">
        <f t="shared" ref="W13" ca="1" si="18">SUM(W11:W12)</f>
        <v>4490313.3322848296</v>
      </c>
      <c r="X13" s="165">
        <f t="shared" ref="X13" ca="1" si="19">SUM(X11:X12)</f>
        <v>0</v>
      </c>
      <c r="Y13" s="165">
        <f t="shared" ref="Y13" ca="1" si="20">SUM(Y11:Y12)</f>
        <v>0</v>
      </c>
      <c r="Z13" s="165">
        <f t="shared" ref="Z13" ca="1" si="21">SUM(Z11:Z12)</f>
        <v>0</v>
      </c>
      <c r="AA13" s="165">
        <f t="shared" ref="AA13" ca="1" si="22">SUM(AA11:AA12)</f>
        <v>0</v>
      </c>
      <c r="AB13" s="165">
        <f t="shared" ref="AB13" ca="1" si="23">SUM(AB11:AB12)</f>
        <v>0</v>
      </c>
      <c r="AC13" s="165">
        <f t="shared" ref="AC13" ca="1" si="24">SUM(AC11:AC12)</f>
        <v>0</v>
      </c>
      <c r="AD13" s="165">
        <f t="shared" ref="AD13" ca="1" si="25">SUM(AD11:AD12)</f>
        <v>0</v>
      </c>
      <c r="AE13" s="165">
        <f t="shared" ref="AE13" ca="1" si="26">SUM(AE11:AE12)</f>
        <v>0</v>
      </c>
    </row>
    <row r="14" spans="1:31">
      <c r="C14" s="65" t="s">
        <v>54</v>
      </c>
      <c r="D14" s="42"/>
      <c r="E14" s="65">
        <f>'CF(M)'!A37</f>
        <v>37</v>
      </c>
      <c r="F14" s="65" t="str">
        <f t="shared" si="10"/>
        <v>'CF(M)'!37:37</v>
      </c>
      <c r="G14" s="42"/>
      <c r="H14" s="40"/>
      <c r="I14" s="42"/>
      <c r="J14" s="164">
        <f t="shared" ca="1" si="11"/>
        <v>-604000</v>
      </c>
      <c r="K14" s="156">
        <f t="shared" ca="1" si="12"/>
        <v>0</v>
      </c>
      <c r="L14" s="156">
        <f t="shared" ca="1" si="12"/>
        <v>-60400</v>
      </c>
      <c r="M14" s="156">
        <f t="shared" ca="1" si="12"/>
        <v>-60400</v>
      </c>
      <c r="N14" s="156">
        <f t="shared" ca="1" si="12"/>
        <v>-60400</v>
      </c>
      <c r="O14" s="156">
        <f t="shared" ca="1" si="12"/>
        <v>-60400</v>
      </c>
      <c r="P14" s="156">
        <f t="shared" ca="1" si="12"/>
        <v>-60400</v>
      </c>
      <c r="Q14" s="156">
        <f t="shared" ca="1" si="12"/>
        <v>-60400</v>
      </c>
      <c r="R14" s="156">
        <f t="shared" ca="1" si="12"/>
        <v>-60400</v>
      </c>
      <c r="S14" s="156">
        <f t="shared" ca="1" si="12"/>
        <v>-60400</v>
      </c>
      <c r="T14" s="156">
        <f t="shared" ca="1" si="13"/>
        <v>-60400</v>
      </c>
      <c r="U14" s="156">
        <f t="shared" ca="1" si="13"/>
        <v>-60400</v>
      </c>
      <c r="V14" s="156">
        <f t="shared" ca="1" si="13"/>
        <v>0</v>
      </c>
      <c r="W14" s="156">
        <f t="shared" ca="1" si="13"/>
        <v>0</v>
      </c>
      <c r="X14" s="156">
        <f t="shared" ca="1" si="13"/>
        <v>0</v>
      </c>
      <c r="Y14" s="156">
        <f t="shared" ca="1" si="13"/>
        <v>0</v>
      </c>
      <c r="Z14" s="156">
        <f t="shared" ca="1" si="13"/>
        <v>0</v>
      </c>
      <c r="AA14" s="156">
        <f t="shared" ca="1" si="13"/>
        <v>0</v>
      </c>
      <c r="AB14" s="156">
        <f t="shared" ca="1" si="13"/>
        <v>0</v>
      </c>
      <c r="AC14" s="156">
        <f t="shared" ca="1" si="13"/>
        <v>0</v>
      </c>
      <c r="AD14" s="156">
        <f t="shared" ca="1" si="13"/>
        <v>0</v>
      </c>
      <c r="AE14" s="156">
        <f t="shared" ca="1" si="13"/>
        <v>0</v>
      </c>
    </row>
    <row r="15" spans="1:31">
      <c r="C15" s="166" t="s">
        <v>73</v>
      </c>
      <c r="D15" s="166"/>
      <c r="E15" s="167">
        <f>'CF(M)'!A38</f>
        <v>38</v>
      </c>
      <c r="F15" s="167" t="str">
        <f t="shared" si="10"/>
        <v>'CF(M)'!38:38</v>
      </c>
      <c r="G15" s="166"/>
      <c r="H15" s="166"/>
      <c r="I15" s="166"/>
      <c r="J15" s="168">
        <f t="shared" ca="1" si="11"/>
        <v>51327775.635880724</v>
      </c>
      <c r="K15" s="156">
        <f ca="1">SUM(K13:K14)</f>
        <v>0</v>
      </c>
      <c r="L15" s="156">
        <f t="shared" ref="L15" ca="1" si="27">SUM(L13:L14)</f>
        <v>4107779.7149999989</v>
      </c>
      <c r="M15" s="156">
        <f t="shared" ref="M15" ca="1" si="28">SUM(M13:M14)</f>
        <v>4107779.7149999989</v>
      </c>
      <c r="N15" s="156">
        <f t="shared" ref="N15" ca="1" si="29">SUM(N13:N14)</f>
        <v>4170302.4107249994</v>
      </c>
      <c r="O15" s="156">
        <f t="shared" ref="O15" ca="1" si="30">SUM(O13:O14)</f>
        <v>4170302.4107249994</v>
      </c>
      <c r="P15" s="156">
        <f t="shared" ref="P15" ca="1" si="31">SUM(P13:P14)</f>
        <v>4233762.9468858736</v>
      </c>
      <c r="Q15" s="156">
        <f t="shared" ref="Q15" ca="1" si="32">SUM(Q13:Q14)</f>
        <v>4233762.9468858736</v>
      </c>
      <c r="R15" s="156">
        <f t="shared" ref="R15" ca="1" si="33">SUM(R13:R14)</f>
        <v>4298175.3910891609</v>
      </c>
      <c r="S15" s="156">
        <f t="shared" ref="S15" ca="1" si="34">SUM(S13:S14)</f>
        <v>4298175.3910891609</v>
      </c>
      <c r="T15" s="156">
        <f t="shared" ref="T15" ca="1" si="35">SUM(T13:T14)</f>
        <v>4363554.0219554976</v>
      </c>
      <c r="U15" s="156">
        <f t="shared" ref="U15" ca="1" si="36">SUM(U13:U14)</f>
        <v>4363554.0219554976</v>
      </c>
      <c r="V15" s="156">
        <f t="shared" ref="V15" ca="1" si="37">SUM(V13:V14)</f>
        <v>4490313.3322848296</v>
      </c>
      <c r="W15" s="156">
        <f t="shared" ref="W15" ca="1" si="38">SUM(W13:W14)</f>
        <v>4490313.3322848296</v>
      </c>
      <c r="X15" s="156">
        <f t="shared" ref="X15" ca="1" si="39">SUM(X13:X14)</f>
        <v>0</v>
      </c>
      <c r="Y15" s="156">
        <f t="shared" ref="Y15" ca="1" si="40">SUM(Y13:Y14)</f>
        <v>0</v>
      </c>
      <c r="Z15" s="156">
        <f t="shared" ref="Z15" ca="1" si="41">SUM(Z13:Z14)</f>
        <v>0</v>
      </c>
      <c r="AA15" s="156">
        <f t="shared" ref="AA15" ca="1" si="42">SUM(AA13:AA14)</f>
        <v>0</v>
      </c>
      <c r="AB15" s="156">
        <f t="shared" ref="AB15" ca="1" si="43">SUM(AB13:AB14)</f>
        <v>0</v>
      </c>
      <c r="AC15" s="156">
        <f t="shared" ref="AC15" ca="1" si="44">SUM(AC13:AC14)</f>
        <v>0</v>
      </c>
      <c r="AD15" s="156">
        <f t="shared" ref="AD15" ca="1" si="45">SUM(AD13:AD14)</f>
        <v>0</v>
      </c>
      <c r="AE15" s="156">
        <f t="shared" ref="AE15" ca="1" si="46">SUM(AE13:AE14)</f>
        <v>0</v>
      </c>
    </row>
    <row r="16" spans="1:31">
      <c r="E16" s="118">
        <f>'CF(M)'!A39</f>
        <v>39</v>
      </c>
      <c r="F16" s="118" t="str">
        <f t="shared" si="10"/>
        <v>'CF(M)'!39:39</v>
      </c>
      <c r="J16" s="155"/>
      <c r="K16" s="155"/>
      <c r="L16" s="155"/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</row>
    <row r="17" spans="3:31">
      <c r="C17" s="63" t="s">
        <v>163</v>
      </c>
      <c r="D17" s="63"/>
      <c r="E17" s="161"/>
      <c r="F17" s="161"/>
      <c r="G17" s="63"/>
      <c r="H17" s="63"/>
      <c r="I17" s="63"/>
      <c r="J17" s="256">
        <f t="shared" ref="J17:J18" ca="1" si="47">MIN(K17:AE17)</f>
        <v>8.3447041341341333</v>
      </c>
      <c r="K17" s="256">
        <f ca="1">AVERAGE(L17:AE17)</f>
        <v>8.5988286228850974</v>
      </c>
      <c r="L17" s="255">
        <f t="shared" ref="L17:AE17" ca="1" si="48">IFERROR(-L13/L26,"")</f>
        <v>8.3447041341341333</v>
      </c>
      <c r="M17" s="255">
        <f t="shared" ca="1" si="48"/>
        <v>8.3447041341341333</v>
      </c>
      <c r="N17" s="255">
        <f t="shared" ca="1" si="48"/>
        <v>8.469874696146146</v>
      </c>
      <c r="O17" s="255">
        <f t="shared" ca="1" si="48"/>
        <v>8.469874696146146</v>
      </c>
      <c r="P17" s="255">
        <f t="shared" ca="1" si="48"/>
        <v>8.5969228165883358</v>
      </c>
      <c r="Q17" s="255">
        <f t="shared" ca="1" si="48"/>
        <v>8.5969228165883358</v>
      </c>
      <c r="R17" s="255">
        <f t="shared" ca="1" si="48"/>
        <v>8.7258766588371603</v>
      </c>
      <c r="S17" s="255">
        <f t="shared" ca="1" si="48"/>
        <v>8.7258766588371603</v>
      </c>
      <c r="T17" s="255">
        <f t="shared" ca="1" si="48"/>
        <v>8.8567648087197153</v>
      </c>
      <c r="U17" s="255">
        <f t="shared" ca="1" si="48"/>
        <v>8.8567648087197153</v>
      </c>
      <c r="V17" s="255" t="str">
        <f t="shared" ca="1" si="48"/>
        <v/>
      </c>
      <c r="W17" s="255" t="str">
        <f t="shared" ca="1" si="48"/>
        <v/>
      </c>
      <c r="X17" s="255" t="str">
        <f t="shared" ca="1" si="48"/>
        <v/>
      </c>
      <c r="Y17" s="255" t="str">
        <f t="shared" ca="1" si="48"/>
        <v/>
      </c>
      <c r="Z17" s="255" t="str">
        <f t="shared" ca="1" si="48"/>
        <v/>
      </c>
      <c r="AA17" s="255" t="str">
        <f t="shared" ca="1" si="48"/>
        <v/>
      </c>
      <c r="AB17" s="255" t="str">
        <f t="shared" ca="1" si="48"/>
        <v/>
      </c>
      <c r="AC17" s="255" t="str">
        <f t="shared" ca="1" si="48"/>
        <v/>
      </c>
      <c r="AD17" s="255" t="str">
        <f t="shared" ca="1" si="48"/>
        <v/>
      </c>
      <c r="AE17" s="255" t="str">
        <f t="shared" ca="1" si="48"/>
        <v/>
      </c>
    </row>
    <row r="18" spans="3:31">
      <c r="C18" s="43" t="s">
        <v>164</v>
      </c>
      <c r="D18" s="43"/>
      <c r="E18" s="66">
        <f>'CF(M)'!A89</f>
        <v>89</v>
      </c>
      <c r="F18" s="66" t="str">
        <f>$D$10&amp;E18&amp;":"&amp;E18</f>
        <v>'CF(M)'!89:89</v>
      </c>
      <c r="G18" s="43"/>
      <c r="H18" s="43"/>
      <c r="I18" s="95">
        <f>'A&amp;R'!N36</f>
        <v>111000000</v>
      </c>
      <c r="J18" s="172">
        <f t="shared" ca="1" si="47"/>
        <v>7.5102337207207187E-2</v>
      </c>
      <c r="K18" s="172">
        <f ca="1">AVERAGE(L18:AE18)</f>
        <v>7.7975639092913995E-2</v>
      </c>
      <c r="L18" s="254">
        <f t="shared" ref="L18:AE18" ca="1" si="49">IF(L13/$I18*2&gt;0,L13/$I18*2,"")</f>
        <v>7.5102337207207187E-2</v>
      </c>
      <c r="M18" s="254">
        <f t="shared" ca="1" si="49"/>
        <v>7.5102337207207187E-2</v>
      </c>
      <c r="N18" s="254">
        <f t="shared" ca="1" si="49"/>
        <v>7.6228872265315301E-2</v>
      </c>
      <c r="O18" s="254">
        <f t="shared" ca="1" si="49"/>
        <v>7.6228872265315301E-2</v>
      </c>
      <c r="P18" s="254">
        <f t="shared" ca="1" si="49"/>
        <v>7.7372305349295026E-2</v>
      </c>
      <c r="Q18" s="254">
        <f t="shared" ca="1" si="49"/>
        <v>7.7372305349295026E-2</v>
      </c>
      <c r="R18" s="254">
        <f t="shared" ca="1" si="49"/>
        <v>7.853288992953443E-2</v>
      </c>
      <c r="S18" s="254">
        <f t="shared" ca="1" si="49"/>
        <v>7.853288992953443E-2</v>
      </c>
      <c r="T18" s="254">
        <f t="shared" ca="1" si="49"/>
        <v>7.9710883278477432E-2</v>
      </c>
      <c r="U18" s="254">
        <f t="shared" ca="1" si="49"/>
        <v>7.9710883278477432E-2</v>
      </c>
      <c r="V18" s="254">
        <f t="shared" ca="1" si="49"/>
        <v>8.0906546527654583E-2</v>
      </c>
      <c r="W18" s="254">
        <f t="shared" ca="1" si="49"/>
        <v>8.0906546527654583E-2</v>
      </c>
      <c r="X18" s="254" t="str">
        <f t="shared" ca="1" si="49"/>
        <v/>
      </c>
      <c r="Y18" s="254" t="str">
        <f t="shared" ca="1" si="49"/>
        <v/>
      </c>
      <c r="Z18" s="254" t="str">
        <f t="shared" ca="1" si="49"/>
        <v/>
      </c>
      <c r="AA18" s="254" t="str">
        <f t="shared" ca="1" si="49"/>
        <v/>
      </c>
      <c r="AB18" s="254" t="str">
        <f t="shared" ca="1" si="49"/>
        <v/>
      </c>
      <c r="AC18" s="254" t="str">
        <f t="shared" ca="1" si="49"/>
        <v/>
      </c>
      <c r="AD18" s="254" t="str">
        <f t="shared" ca="1" si="49"/>
        <v/>
      </c>
      <c r="AE18" s="254" t="str">
        <f t="shared" ca="1" si="49"/>
        <v/>
      </c>
    </row>
    <row r="19" spans="3:31">
      <c r="E19" s="118">
        <f>'CF(M)'!A42</f>
        <v>42</v>
      </c>
      <c r="F19" s="118" t="str">
        <f t="shared" si="10"/>
        <v>'CF(M)'!42:42</v>
      </c>
      <c r="J19" s="155"/>
      <c r="K19" s="155"/>
      <c r="L19" s="155"/>
      <c r="M19" s="155"/>
      <c r="N19" s="155"/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</row>
    <row r="20" spans="3:31">
      <c r="C20" s="119" t="str">
        <f>'CF(M)'!C43</f>
        <v>2. PropCo CF (EUR)</v>
      </c>
      <c r="E20" s="118">
        <f>'CF(M)'!A43</f>
        <v>43</v>
      </c>
      <c r="F20" s="118" t="str">
        <f t="shared" si="10"/>
        <v>'CF(M)'!43:43</v>
      </c>
      <c r="J20" s="155"/>
      <c r="K20" s="155"/>
      <c r="L20" s="155"/>
      <c r="M20" s="155"/>
      <c r="N20" s="155"/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</row>
    <row r="21" spans="3:31">
      <c r="C21" s="108" t="str">
        <f>'CF(M)'!C44</f>
        <v>영업현금흐름</v>
      </c>
      <c r="D21" s="108"/>
      <c r="E21" s="148">
        <f>'CF(M)'!A44</f>
        <v>44</v>
      </c>
      <c r="F21" s="148" t="str">
        <f t="shared" si="10"/>
        <v>'CF(M)'!44:44</v>
      </c>
      <c r="G21" s="108"/>
      <c r="H21" s="108"/>
      <c r="I21" s="108"/>
      <c r="J21" s="151">
        <f t="shared" ref="J21:J42" ca="1" si="50">SUM(K21:AE21)</f>
        <v>35723858.757315174</v>
      </c>
      <c r="K21" s="151">
        <f t="shared" ref="K21:AE21" ca="1" si="51">SUM(K22:K26)</f>
        <v>0</v>
      </c>
      <c r="L21" s="151">
        <f t="shared" ca="1" si="51"/>
        <v>3449893.4249749989</v>
      </c>
      <c r="M21" s="151">
        <f t="shared" ca="1" si="51"/>
        <v>3449893.4249749989</v>
      </c>
      <c r="N21" s="151">
        <f t="shared" ca="1" si="51"/>
        <v>3510227.8263496244</v>
      </c>
      <c r="O21" s="151">
        <f t="shared" ca="1" si="51"/>
        <v>3510227.8263496244</v>
      </c>
      <c r="P21" s="151">
        <f t="shared" ca="1" si="51"/>
        <v>3571467.2437448679</v>
      </c>
      <c r="Q21" s="151">
        <f t="shared" ca="1" si="51"/>
        <v>3571467.2437448679</v>
      </c>
      <c r="R21" s="151">
        <f t="shared" ca="1" si="51"/>
        <v>3633625.2524010399</v>
      </c>
      <c r="S21" s="151">
        <f t="shared" ca="1" si="51"/>
        <v>3633625.2524010399</v>
      </c>
      <c r="T21" s="151">
        <f t="shared" ca="1" si="51"/>
        <v>3696715.6311870553</v>
      </c>
      <c r="U21" s="151">
        <f t="shared" ca="1" si="51"/>
        <v>3696715.6311870553</v>
      </c>
      <c r="V21" s="151">
        <f t="shared" ca="1" si="51"/>
        <v>0</v>
      </c>
      <c r="W21" s="151">
        <f t="shared" ca="1" si="51"/>
        <v>0</v>
      </c>
      <c r="X21" s="151">
        <f t="shared" ca="1" si="51"/>
        <v>0</v>
      </c>
      <c r="Y21" s="151">
        <f t="shared" ca="1" si="51"/>
        <v>0</v>
      </c>
      <c r="Z21" s="151">
        <f t="shared" ca="1" si="51"/>
        <v>0</v>
      </c>
      <c r="AA21" s="151">
        <f t="shared" ca="1" si="51"/>
        <v>0</v>
      </c>
      <c r="AB21" s="151">
        <f t="shared" ca="1" si="51"/>
        <v>0</v>
      </c>
      <c r="AC21" s="151">
        <f t="shared" ca="1" si="51"/>
        <v>0</v>
      </c>
      <c r="AD21" s="151">
        <f t="shared" ca="1" si="51"/>
        <v>0</v>
      </c>
      <c r="AE21" s="151">
        <f t="shared" ca="1" si="51"/>
        <v>0</v>
      </c>
    </row>
    <row r="22" spans="3:31">
      <c r="C22" s="62" t="str">
        <f>'CF(M)'!C45</f>
        <v>NCF</v>
      </c>
      <c r="E22" s="118">
        <f>'CF(M)'!A45</f>
        <v>45</v>
      </c>
      <c r="F22" s="118" t="str">
        <f t="shared" si="10"/>
        <v>'CF(M)'!45:45</v>
      </c>
      <c r="H22" s="44"/>
      <c r="J22" s="152">
        <f t="shared" ca="1" si="50"/>
        <v>42347148.971311063</v>
      </c>
      <c r="K22" s="152">
        <f t="shared" ref="K22:Z31" ca="1" si="52">SUMIF(INDIRECT($F$10),K$6,INDIRECT($F22))</f>
        <v>0</v>
      </c>
      <c r="L22" s="152">
        <f t="shared" ca="1" si="52"/>
        <v>4107779.7149999989</v>
      </c>
      <c r="M22" s="152">
        <f t="shared" ca="1" si="52"/>
        <v>4107779.7149999989</v>
      </c>
      <c r="N22" s="152">
        <f t="shared" ca="1" si="52"/>
        <v>4170302.4107249994</v>
      </c>
      <c r="O22" s="152">
        <f t="shared" ca="1" si="52"/>
        <v>4170302.4107249994</v>
      </c>
      <c r="P22" s="152">
        <f t="shared" ca="1" si="52"/>
        <v>4233762.9468858736</v>
      </c>
      <c r="Q22" s="152">
        <f t="shared" ca="1" si="52"/>
        <v>4233762.9468858736</v>
      </c>
      <c r="R22" s="152">
        <f t="shared" ca="1" si="52"/>
        <v>4298175.3910891609</v>
      </c>
      <c r="S22" s="152">
        <f t="shared" ca="1" si="52"/>
        <v>4298175.3910891609</v>
      </c>
      <c r="T22" s="152">
        <f t="shared" ca="1" si="52"/>
        <v>4363554.0219554976</v>
      </c>
      <c r="U22" s="152">
        <f t="shared" ca="1" si="52"/>
        <v>4363554.0219554976</v>
      </c>
      <c r="V22" s="152">
        <f t="shared" ca="1" si="52"/>
        <v>0</v>
      </c>
      <c r="W22" s="152">
        <f t="shared" ca="1" si="52"/>
        <v>0</v>
      </c>
      <c r="X22" s="152">
        <f t="shared" ca="1" si="52"/>
        <v>0</v>
      </c>
      <c r="Y22" s="152">
        <f t="shared" ca="1" si="52"/>
        <v>0</v>
      </c>
      <c r="Z22" s="152">
        <f t="shared" ca="1" si="52"/>
        <v>0</v>
      </c>
      <c r="AA22" s="152">
        <f t="shared" ref="T22:AE31" ca="1" si="53">SUMIF(INDIRECT($F$10),AA$6,INDIRECT($F22))</f>
        <v>0</v>
      </c>
      <c r="AB22" s="152">
        <f t="shared" ca="1" si="53"/>
        <v>0</v>
      </c>
      <c r="AC22" s="152">
        <f t="shared" ca="1" si="53"/>
        <v>0</v>
      </c>
      <c r="AD22" s="152">
        <f t="shared" ca="1" si="53"/>
        <v>0</v>
      </c>
      <c r="AE22" s="152">
        <f t="shared" ca="1" si="53"/>
        <v>0</v>
      </c>
    </row>
    <row r="23" spans="3:31">
      <c r="C23" s="62" t="str">
        <f>'CF(M)'!C46</f>
        <v>PM fee</v>
      </c>
      <c r="E23" s="118">
        <f>'CF(M)'!A46</f>
        <v>46</v>
      </c>
      <c r="F23" s="118" t="str">
        <f t="shared" si="10"/>
        <v>'CF(M)'!46:46</v>
      </c>
      <c r="J23" s="152">
        <f t="shared" ca="1" si="50"/>
        <v>-644267.23456966586</v>
      </c>
      <c r="K23" s="152">
        <f t="shared" ca="1" si="52"/>
        <v>0</v>
      </c>
      <c r="L23" s="152">
        <f t="shared" ca="1" si="52"/>
        <v>-62522.69572499999</v>
      </c>
      <c r="M23" s="152">
        <f t="shared" ca="1" si="52"/>
        <v>-62522.69572499999</v>
      </c>
      <c r="N23" s="152">
        <f t="shared" ca="1" si="52"/>
        <v>-63460.536160874981</v>
      </c>
      <c r="O23" s="152">
        <f t="shared" ca="1" si="52"/>
        <v>-63460.536160874981</v>
      </c>
      <c r="P23" s="152">
        <f t="shared" ca="1" si="52"/>
        <v>-64412.444203288098</v>
      </c>
      <c r="Q23" s="152">
        <f t="shared" ca="1" si="52"/>
        <v>-64412.444203288098</v>
      </c>
      <c r="R23" s="152">
        <f t="shared" ca="1" si="52"/>
        <v>-65378.6308663374</v>
      </c>
      <c r="S23" s="152">
        <f t="shared" ca="1" si="52"/>
        <v>-65378.6308663374</v>
      </c>
      <c r="T23" s="152">
        <f t="shared" ca="1" si="53"/>
        <v>-66359.310329332468</v>
      </c>
      <c r="U23" s="152">
        <f t="shared" ca="1" si="53"/>
        <v>-66359.310329332468</v>
      </c>
      <c r="V23" s="152">
        <f t="shared" ca="1" si="53"/>
        <v>0</v>
      </c>
      <c r="W23" s="152">
        <f t="shared" ca="1" si="53"/>
        <v>0</v>
      </c>
      <c r="X23" s="152">
        <f t="shared" ca="1" si="53"/>
        <v>0</v>
      </c>
      <c r="Y23" s="152">
        <f t="shared" ca="1" si="53"/>
        <v>0</v>
      </c>
      <c r="Z23" s="152">
        <f t="shared" ca="1" si="53"/>
        <v>0</v>
      </c>
      <c r="AA23" s="152">
        <f t="shared" ca="1" si="53"/>
        <v>0</v>
      </c>
      <c r="AB23" s="152">
        <f t="shared" ca="1" si="53"/>
        <v>0</v>
      </c>
      <c r="AC23" s="152">
        <f t="shared" ca="1" si="53"/>
        <v>0</v>
      </c>
      <c r="AD23" s="152">
        <f t="shared" ca="1" si="53"/>
        <v>0</v>
      </c>
      <c r="AE23" s="152">
        <f t="shared" ca="1" si="53"/>
        <v>0</v>
      </c>
    </row>
    <row r="24" spans="3:31">
      <c r="C24" s="62" t="str">
        <f>'CF(M)'!C47</f>
        <v>FM fee</v>
      </c>
      <c r="E24" s="118">
        <f>'CF(M)'!A47</f>
        <v>47</v>
      </c>
      <c r="F24" s="118" t="str">
        <f t="shared" ref="F24" si="54">$D$10&amp;E24&amp;":"&amp;E24</f>
        <v>'CF(M)'!47:47</v>
      </c>
      <c r="J24" s="152">
        <f t="shared" ref="J24" ca="1" si="55">SUM(K24:AE24)</f>
        <v>-859022.97942622111</v>
      </c>
      <c r="K24" s="152">
        <f t="shared" ca="1" si="52"/>
        <v>0</v>
      </c>
      <c r="L24" s="152">
        <f t="shared" ca="1" si="52"/>
        <v>-83363.594299999982</v>
      </c>
      <c r="M24" s="152">
        <f t="shared" ca="1" si="52"/>
        <v>-83363.594299999982</v>
      </c>
      <c r="N24" s="152">
        <f t="shared" ca="1" si="52"/>
        <v>-84614.048214499984</v>
      </c>
      <c r="O24" s="152">
        <f t="shared" ca="1" si="52"/>
        <v>-84614.048214499984</v>
      </c>
      <c r="P24" s="152">
        <f t="shared" ca="1" si="52"/>
        <v>-85883.258937717474</v>
      </c>
      <c r="Q24" s="152">
        <f t="shared" ca="1" si="52"/>
        <v>-85883.258937717474</v>
      </c>
      <c r="R24" s="152">
        <f t="shared" ca="1" si="52"/>
        <v>-87171.50782178322</v>
      </c>
      <c r="S24" s="152">
        <f t="shared" ca="1" si="52"/>
        <v>-87171.50782178322</v>
      </c>
      <c r="T24" s="152">
        <f t="shared" ca="1" si="53"/>
        <v>-88479.080439109952</v>
      </c>
      <c r="U24" s="152">
        <f t="shared" ca="1" si="53"/>
        <v>-88479.080439109952</v>
      </c>
      <c r="V24" s="152">
        <f t="shared" ca="1" si="53"/>
        <v>0</v>
      </c>
      <c r="W24" s="152">
        <f t="shared" ca="1" si="53"/>
        <v>0</v>
      </c>
      <c r="X24" s="152">
        <f t="shared" ca="1" si="53"/>
        <v>0</v>
      </c>
      <c r="Y24" s="152">
        <f t="shared" ca="1" si="53"/>
        <v>0</v>
      </c>
      <c r="Z24" s="152">
        <f t="shared" ca="1" si="53"/>
        <v>0</v>
      </c>
      <c r="AA24" s="152">
        <f t="shared" ca="1" si="53"/>
        <v>0</v>
      </c>
      <c r="AB24" s="152">
        <f t="shared" ca="1" si="53"/>
        <v>0</v>
      </c>
      <c r="AC24" s="152">
        <f t="shared" ca="1" si="53"/>
        <v>0</v>
      </c>
      <c r="AD24" s="152">
        <f t="shared" ca="1" si="53"/>
        <v>0</v>
      </c>
      <c r="AE24" s="152">
        <f t="shared" ca="1" si="53"/>
        <v>0</v>
      </c>
    </row>
    <row r="25" spans="3:31">
      <c r="C25" s="62" t="str">
        <f>'CF(M)'!C48</f>
        <v>Debt service</v>
      </c>
      <c r="E25" s="118">
        <f>'CF(M)'!A48</f>
        <v>48</v>
      </c>
      <c r="F25" s="118" t="str">
        <f t="shared" ref="F25" si="56">$D$10&amp;E25&amp;":"&amp;E25</f>
        <v>'CF(M)'!48:48</v>
      </c>
      <c r="J25" s="152">
        <f t="shared" ref="J25" ca="1" si="57">SUM(K25:AE25)</f>
        <v>-125000.00000000001</v>
      </c>
      <c r="K25" s="152">
        <f t="shared" ca="1" si="52"/>
        <v>0</v>
      </c>
      <c r="L25" s="152">
        <f t="shared" ca="1" si="52"/>
        <v>-12500.000000000002</v>
      </c>
      <c r="M25" s="152">
        <f t="shared" ca="1" si="52"/>
        <v>-12500.000000000002</v>
      </c>
      <c r="N25" s="152">
        <f t="shared" ca="1" si="52"/>
        <v>-12500.000000000002</v>
      </c>
      <c r="O25" s="152">
        <f t="shared" ca="1" si="52"/>
        <v>-12500.000000000002</v>
      </c>
      <c r="P25" s="152">
        <f t="shared" ca="1" si="52"/>
        <v>-12500.000000000002</v>
      </c>
      <c r="Q25" s="152">
        <f t="shared" ca="1" si="52"/>
        <v>-12500.000000000002</v>
      </c>
      <c r="R25" s="152">
        <f t="shared" ca="1" si="52"/>
        <v>-12500.000000000002</v>
      </c>
      <c r="S25" s="152">
        <f t="shared" ca="1" si="52"/>
        <v>-12500.000000000002</v>
      </c>
      <c r="T25" s="152">
        <f t="shared" ca="1" si="53"/>
        <v>-12500.000000000002</v>
      </c>
      <c r="U25" s="152">
        <f t="shared" ca="1" si="53"/>
        <v>-12500.000000000002</v>
      </c>
      <c r="V25" s="152">
        <f t="shared" ca="1" si="53"/>
        <v>0</v>
      </c>
      <c r="W25" s="152">
        <f t="shared" ca="1" si="53"/>
        <v>0</v>
      </c>
      <c r="X25" s="152">
        <f t="shared" ca="1" si="53"/>
        <v>0</v>
      </c>
      <c r="Y25" s="152">
        <f t="shared" ca="1" si="53"/>
        <v>0</v>
      </c>
      <c r="Z25" s="152">
        <f t="shared" ca="1" si="53"/>
        <v>0</v>
      </c>
      <c r="AA25" s="152">
        <f t="shared" ca="1" si="53"/>
        <v>0</v>
      </c>
      <c r="AB25" s="152">
        <f t="shared" ca="1" si="53"/>
        <v>0</v>
      </c>
      <c r="AC25" s="152">
        <f t="shared" ca="1" si="53"/>
        <v>0</v>
      </c>
      <c r="AD25" s="152">
        <f t="shared" ca="1" si="53"/>
        <v>0</v>
      </c>
      <c r="AE25" s="152">
        <f t="shared" ca="1" si="53"/>
        <v>0</v>
      </c>
    </row>
    <row r="26" spans="3:31">
      <c r="C26" s="62" t="str">
        <f>'CF(M)'!C49</f>
        <v>이자비용</v>
      </c>
      <c r="E26" s="118">
        <f>'CF(M)'!A49</f>
        <v>49</v>
      </c>
      <c r="F26" s="118" t="str">
        <f t="shared" si="10"/>
        <v>'CF(M)'!49:49</v>
      </c>
      <c r="J26" s="152">
        <f t="shared" ca="1" si="50"/>
        <v>-4994999.9999999991</v>
      </c>
      <c r="K26" s="152">
        <f t="shared" ca="1" si="52"/>
        <v>0</v>
      </c>
      <c r="L26" s="152">
        <f t="shared" ca="1" si="52"/>
        <v>-499499.99999999994</v>
      </c>
      <c r="M26" s="152">
        <f t="shared" ca="1" si="52"/>
        <v>-499499.99999999994</v>
      </c>
      <c r="N26" s="152">
        <f t="shared" ca="1" si="52"/>
        <v>-499499.99999999994</v>
      </c>
      <c r="O26" s="152">
        <f t="shared" ca="1" si="52"/>
        <v>-499499.99999999994</v>
      </c>
      <c r="P26" s="152">
        <f t="shared" ca="1" si="52"/>
        <v>-499499.99999999994</v>
      </c>
      <c r="Q26" s="152">
        <f t="shared" ca="1" si="52"/>
        <v>-499499.99999999994</v>
      </c>
      <c r="R26" s="152">
        <f t="shared" ca="1" si="52"/>
        <v>-499499.99999999994</v>
      </c>
      <c r="S26" s="152">
        <f t="shared" ca="1" si="52"/>
        <v>-499499.99999999994</v>
      </c>
      <c r="T26" s="152">
        <f t="shared" ca="1" si="53"/>
        <v>-499499.99999999994</v>
      </c>
      <c r="U26" s="152">
        <f t="shared" ca="1" si="53"/>
        <v>-499499.99999999994</v>
      </c>
      <c r="V26" s="152">
        <f t="shared" ca="1" si="53"/>
        <v>0</v>
      </c>
      <c r="W26" s="152">
        <f t="shared" ca="1" si="53"/>
        <v>0</v>
      </c>
      <c r="X26" s="152">
        <f t="shared" ca="1" si="53"/>
        <v>0</v>
      </c>
      <c r="Y26" s="152">
        <f t="shared" ca="1" si="53"/>
        <v>0</v>
      </c>
      <c r="Z26" s="152">
        <f t="shared" ca="1" si="53"/>
        <v>0</v>
      </c>
      <c r="AA26" s="152">
        <f t="shared" ca="1" si="53"/>
        <v>0</v>
      </c>
      <c r="AB26" s="152">
        <f t="shared" ca="1" si="53"/>
        <v>0</v>
      </c>
      <c r="AC26" s="152">
        <f t="shared" ca="1" si="53"/>
        <v>0</v>
      </c>
      <c r="AD26" s="152">
        <f t="shared" ca="1" si="53"/>
        <v>0</v>
      </c>
      <c r="AE26" s="152">
        <f t="shared" ca="1" si="53"/>
        <v>0</v>
      </c>
    </row>
    <row r="27" spans="3:31">
      <c r="C27" s="108" t="str">
        <f>'CF(M)'!C50</f>
        <v>투자현금흐름</v>
      </c>
      <c r="D27" s="108"/>
      <c r="E27" s="148">
        <f>'CF(M)'!A50</f>
        <v>50</v>
      </c>
      <c r="F27" s="148" t="str">
        <f t="shared" si="10"/>
        <v>'CF(M)'!50:50</v>
      </c>
      <c r="G27" s="108"/>
      <c r="H27" s="108"/>
      <c r="I27" s="108"/>
      <c r="J27" s="151">
        <f t="shared" ca="1" si="50"/>
        <v>13788615.891883135</v>
      </c>
      <c r="K27" s="151">
        <f ca="1">SUM(K28:K31)</f>
        <v>-200965500</v>
      </c>
      <c r="L27" s="151">
        <f t="shared" ref="L27:S27" ca="1" si="58">SUM(L28:L31)</f>
        <v>0</v>
      </c>
      <c r="M27" s="151">
        <f t="shared" ca="1" si="58"/>
        <v>0</v>
      </c>
      <c r="N27" s="151">
        <f t="shared" ca="1" si="58"/>
        <v>0</v>
      </c>
      <c r="O27" s="151">
        <f t="shared" ca="1" si="58"/>
        <v>0</v>
      </c>
      <c r="P27" s="151">
        <f t="shared" ca="1" si="58"/>
        <v>0</v>
      </c>
      <c r="Q27" s="151">
        <f t="shared" ca="1" si="58"/>
        <v>0</v>
      </c>
      <c r="R27" s="151">
        <f t="shared" ca="1" si="58"/>
        <v>0</v>
      </c>
      <c r="S27" s="151">
        <f t="shared" ca="1" si="58"/>
        <v>0</v>
      </c>
      <c r="T27" s="151">
        <f t="shared" ref="T27" ca="1" si="59">SUM(T28:T31)</f>
        <v>0</v>
      </c>
      <c r="U27" s="151">
        <f t="shared" ref="U27" ca="1" si="60">SUM(U28:U31)</f>
        <v>214754115.89188313</v>
      </c>
      <c r="V27" s="151">
        <f t="shared" ref="V27" ca="1" si="61">SUM(V28:V31)</f>
        <v>0</v>
      </c>
      <c r="W27" s="151">
        <f t="shared" ref="W27" ca="1" si="62">SUM(W28:W31)</f>
        <v>0</v>
      </c>
      <c r="X27" s="151">
        <f t="shared" ref="X27" ca="1" si="63">SUM(X28:X31)</f>
        <v>0</v>
      </c>
      <c r="Y27" s="151">
        <f t="shared" ref="Y27" ca="1" si="64">SUM(Y28:Y31)</f>
        <v>0</v>
      </c>
      <c r="Z27" s="151">
        <f t="shared" ref="Z27" ca="1" si="65">SUM(Z28:Z31)</f>
        <v>0</v>
      </c>
      <c r="AA27" s="151">
        <f t="shared" ref="AA27" ca="1" si="66">SUM(AA28:AA31)</f>
        <v>0</v>
      </c>
      <c r="AB27" s="151">
        <f t="shared" ref="AB27" ca="1" si="67">SUM(AB28:AB31)</f>
        <v>0</v>
      </c>
      <c r="AC27" s="151">
        <f t="shared" ref="AC27" ca="1" si="68">SUM(AC28:AC31)</f>
        <v>0</v>
      </c>
      <c r="AD27" s="151">
        <f t="shared" ref="AD27" ca="1" si="69">SUM(AD28:AD31)</f>
        <v>0</v>
      </c>
      <c r="AE27" s="151">
        <f t="shared" ref="AE27" ca="1" si="70">SUM(AE28:AE31)</f>
        <v>0</v>
      </c>
    </row>
    <row r="28" spans="3:31">
      <c r="C28" s="62" t="str">
        <f>'CF(M)'!C51</f>
        <v>유형자산 취득</v>
      </c>
      <c r="E28" s="118">
        <f>'CF(M)'!A51</f>
        <v>51</v>
      </c>
      <c r="F28" s="118" t="str">
        <f t="shared" si="10"/>
        <v>'CF(M)'!51:51</v>
      </c>
      <c r="G28" s="111"/>
      <c r="H28" s="111"/>
      <c r="I28" s="111"/>
      <c r="J28" s="152">
        <f t="shared" ca="1" si="50"/>
        <v>-185000000</v>
      </c>
      <c r="K28" s="152">
        <f t="shared" ca="1" si="52"/>
        <v>-185000000</v>
      </c>
      <c r="L28" s="152">
        <f t="shared" ca="1" si="52"/>
        <v>0</v>
      </c>
      <c r="M28" s="152">
        <f t="shared" ca="1" si="52"/>
        <v>0</v>
      </c>
      <c r="N28" s="152">
        <f t="shared" ca="1" si="52"/>
        <v>0</v>
      </c>
      <c r="O28" s="152">
        <f t="shared" ca="1" si="52"/>
        <v>0</v>
      </c>
      <c r="P28" s="152">
        <f t="shared" ca="1" si="52"/>
        <v>0</v>
      </c>
      <c r="Q28" s="152">
        <f t="shared" ca="1" si="52"/>
        <v>0</v>
      </c>
      <c r="R28" s="152">
        <f t="shared" ca="1" si="52"/>
        <v>0</v>
      </c>
      <c r="S28" s="152">
        <f t="shared" ca="1" si="52"/>
        <v>0</v>
      </c>
      <c r="T28" s="152">
        <f t="shared" ca="1" si="53"/>
        <v>0</v>
      </c>
      <c r="U28" s="152">
        <f t="shared" ca="1" si="53"/>
        <v>0</v>
      </c>
      <c r="V28" s="152">
        <f t="shared" ca="1" si="53"/>
        <v>0</v>
      </c>
      <c r="W28" s="152">
        <f t="shared" ca="1" si="53"/>
        <v>0</v>
      </c>
      <c r="X28" s="152">
        <f t="shared" ca="1" si="53"/>
        <v>0</v>
      </c>
      <c r="Y28" s="152">
        <f t="shared" ca="1" si="53"/>
        <v>0</v>
      </c>
      <c r="Z28" s="152">
        <f t="shared" ca="1" si="53"/>
        <v>0</v>
      </c>
      <c r="AA28" s="152">
        <f t="shared" ca="1" si="53"/>
        <v>0</v>
      </c>
      <c r="AB28" s="152">
        <f t="shared" ca="1" si="53"/>
        <v>0</v>
      </c>
      <c r="AC28" s="152">
        <f t="shared" ca="1" si="53"/>
        <v>0</v>
      </c>
      <c r="AD28" s="152">
        <f t="shared" ca="1" si="53"/>
        <v>0</v>
      </c>
      <c r="AE28" s="152">
        <f t="shared" ca="1" si="53"/>
        <v>0</v>
      </c>
    </row>
    <row r="29" spans="3:31">
      <c r="C29" s="62" t="str">
        <f>'CF(M)'!C52</f>
        <v>취득부대비용 (PropCo)</v>
      </c>
      <c r="E29" s="118">
        <f>'CF(M)'!A52</f>
        <v>52</v>
      </c>
      <c r="F29" s="118" t="str">
        <f t="shared" si="10"/>
        <v>'CF(M)'!52:52</v>
      </c>
      <c r="G29" s="111"/>
      <c r="H29" s="111"/>
      <c r="I29" s="111"/>
      <c r="J29" s="152">
        <f t="shared" ca="1" si="50"/>
        <v>-15965500.000000002</v>
      </c>
      <c r="K29" s="152">
        <f t="shared" ca="1" si="52"/>
        <v>-15965500.000000002</v>
      </c>
      <c r="L29" s="152">
        <f t="shared" ca="1" si="52"/>
        <v>0</v>
      </c>
      <c r="M29" s="152">
        <f t="shared" ca="1" si="52"/>
        <v>0</v>
      </c>
      <c r="N29" s="152">
        <f t="shared" ca="1" si="52"/>
        <v>0</v>
      </c>
      <c r="O29" s="152">
        <f t="shared" ca="1" si="52"/>
        <v>0</v>
      </c>
      <c r="P29" s="152">
        <f t="shared" ca="1" si="52"/>
        <v>0</v>
      </c>
      <c r="Q29" s="152">
        <f t="shared" ca="1" si="52"/>
        <v>0</v>
      </c>
      <c r="R29" s="152">
        <f t="shared" ca="1" si="52"/>
        <v>0</v>
      </c>
      <c r="S29" s="152">
        <f t="shared" ca="1" si="52"/>
        <v>0</v>
      </c>
      <c r="T29" s="152">
        <f t="shared" ca="1" si="53"/>
        <v>0</v>
      </c>
      <c r="U29" s="152">
        <f t="shared" ca="1" si="53"/>
        <v>0</v>
      </c>
      <c r="V29" s="152">
        <f t="shared" ca="1" si="53"/>
        <v>0</v>
      </c>
      <c r="W29" s="152">
        <f t="shared" ca="1" si="53"/>
        <v>0</v>
      </c>
      <c r="X29" s="152">
        <f t="shared" ca="1" si="53"/>
        <v>0</v>
      </c>
      <c r="Y29" s="152">
        <f t="shared" ca="1" si="53"/>
        <v>0</v>
      </c>
      <c r="Z29" s="152">
        <f t="shared" ca="1" si="53"/>
        <v>0</v>
      </c>
      <c r="AA29" s="152">
        <f t="shared" ca="1" si="53"/>
        <v>0</v>
      </c>
      <c r="AB29" s="152">
        <f t="shared" ca="1" si="53"/>
        <v>0</v>
      </c>
      <c r="AC29" s="152">
        <f t="shared" ca="1" si="53"/>
        <v>0</v>
      </c>
      <c r="AD29" s="152">
        <f t="shared" ca="1" si="53"/>
        <v>0</v>
      </c>
      <c r="AE29" s="152">
        <f t="shared" ca="1" si="53"/>
        <v>0</v>
      </c>
    </row>
    <row r="30" spans="3:31">
      <c r="C30" s="62" t="str">
        <f>'CF(M)'!C53</f>
        <v>유형자산 처분</v>
      </c>
      <c r="E30" s="118">
        <f>'CF(M)'!A53</f>
        <v>53</v>
      </c>
      <c r="F30" s="118" t="str">
        <f t="shared" si="10"/>
        <v>'CF(M)'!53:53</v>
      </c>
      <c r="G30" s="111"/>
      <c r="H30" s="111"/>
      <c r="I30" s="111"/>
      <c r="J30" s="152">
        <f t="shared" ca="1" si="50"/>
        <v>216923349.38574055</v>
      </c>
      <c r="K30" s="152">
        <f t="shared" ca="1" si="52"/>
        <v>0</v>
      </c>
      <c r="L30" s="152">
        <f t="shared" ca="1" si="52"/>
        <v>0</v>
      </c>
      <c r="M30" s="152">
        <f t="shared" ca="1" si="52"/>
        <v>0</v>
      </c>
      <c r="N30" s="152">
        <f t="shared" ca="1" si="52"/>
        <v>0</v>
      </c>
      <c r="O30" s="152">
        <f t="shared" ca="1" si="52"/>
        <v>0</v>
      </c>
      <c r="P30" s="152">
        <f t="shared" ca="1" si="52"/>
        <v>0</v>
      </c>
      <c r="Q30" s="152">
        <f t="shared" ca="1" si="52"/>
        <v>0</v>
      </c>
      <c r="R30" s="152">
        <f t="shared" ca="1" si="52"/>
        <v>0</v>
      </c>
      <c r="S30" s="152">
        <f t="shared" ca="1" si="52"/>
        <v>0</v>
      </c>
      <c r="T30" s="152">
        <f t="shared" ca="1" si="53"/>
        <v>0</v>
      </c>
      <c r="U30" s="152">
        <f t="shared" ca="1" si="53"/>
        <v>216923349.38574055</v>
      </c>
      <c r="V30" s="152">
        <f t="shared" ca="1" si="53"/>
        <v>0</v>
      </c>
      <c r="W30" s="152">
        <f t="shared" ca="1" si="53"/>
        <v>0</v>
      </c>
      <c r="X30" s="152">
        <f t="shared" ca="1" si="53"/>
        <v>0</v>
      </c>
      <c r="Y30" s="152">
        <f t="shared" ca="1" si="53"/>
        <v>0</v>
      </c>
      <c r="Z30" s="152">
        <f t="shared" ca="1" si="53"/>
        <v>0</v>
      </c>
      <c r="AA30" s="152">
        <f t="shared" ca="1" si="53"/>
        <v>0</v>
      </c>
      <c r="AB30" s="152">
        <f t="shared" ca="1" si="53"/>
        <v>0</v>
      </c>
      <c r="AC30" s="152">
        <f t="shared" ca="1" si="53"/>
        <v>0</v>
      </c>
      <c r="AD30" s="152">
        <f t="shared" ca="1" si="53"/>
        <v>0</v>
      </c>
      <c r="AE30" s="152">
        <f t="shared" ca="1" si="53"/>
        <v>0</v>
      </c>
    </row>
    <row r="31" spans="3:31">
      <c r="C31" s="62" t="str">
        <f>'CF(M)'!C54</f>
        <v>처분부대비용 (PropCo)</v>
      </c>
      <c r="E31" s="118">
        <f>'CF(M)'!A54</f>
        <v>54</v>
      </c>
      <c r="F31" s="118" t="str">
        <f t="shared" si="10"/>
        <v>'CF(M)'!54:54</v>
      </c>
      <c r="G31" s="111"/>
      <c r="H31" s="111"/>
      <c r="I31" s="111"/>
      <c r="J31" s="152">
        <f t="shared" ca="1" si="50"/>
        <v>-2169233.4938574056</v>
      </c>
      <c r="K31" s="152">
        <f t="shared" ca="1" si="52"/>
        <v>0</v>
      </c>
      <c r="L31" s="152">
        <f t="shared" ca="1" si="52"/>
        <v>0</v>
      </c>
      <c r="M31" s="152">
        <f t="shared" ca="1" si="52"/>
        <v>0</v>
      </c>
      <c r="N31" s="152">
        <f t="shared" ca="1" si="52"/>
        <v>0</v>
      </c>
      <c r="O31" s="152">
        <f t="shared" ca="1" si="52"/>
        <v>0</v>
      </c>
      <c r="P31" s="152">
        <f t="shared" ca="1" si="52"/>
        <v>0</v>
      </c>
      <c r="Q31" s="152">
        <f t="shared" ca="1" si="52"/>
        <v>0</v>
      </c>
      <c r="R31" s="152">
        <f t="shared" ca="1" si="52"/>
        <v>0</v>
      </c>
      <c r="S31" s="152">
        <f t="shared" ca="1" si="52"/>
        <v>0</v>
      </c>
      <c r="T31" s="152">
        <f t="shared" ca="1" si="53"/>
        <v>0</v>
      </c>
      <c r="U31" s="152">
        <f t="shared" ca="1" si="53"/>
        <v>-2169233.4938574056</v>
      </c>
      <c r="V31" s="152">
        <f t="shared" ca="1" si="53"/>
        <v>0</v>
      </c>
      <c r="W31" s="152">
        <f t="shared" ca="1" si="53"/>
        <v>0</v>
      </c>
      <c r="X31" s="152">
        <f t="shared" ca="1" si="53"/>
        <v>0</v>
      </c>
      <c r="Y31" s="152">
        <f t="shared" ca="1" si="53"/>
        <v>0</v>
      </c>
      <c r="Z31" s="152">
        <f t="shared" ca="1" si="53"/>
        <v>0</v>
      </c>
      <c r="AA31" s="152">
        <f t="shared" ca="1" si="53"/>
        <v>0</v>
      </c>
      <c r="AB31" s="152">
        <f t="shared" ca="1" si="53"/>
        <v>0</v>
      </c>
      <c r="AC31" s="152">
        <f t="shared" ca="1" si="53"/>
        <v>0</v>
      </c>
      <c r="AD31" s="152">
        <f t="shared" ca="1" si="53"/>
        <v>0</v>
      </c>
      <c r="AE31" s="152">
        <f t="shared" ca="1" si="53"/>
        <v>0</v>
      </c>
    </row>
    <row r="32" spans="3:31">
      <c r="C32" s="108" t="str">
        <f>'CF(M)'!C56</f>
        <v>재무현금흐름</v>
      </c>
      <c r="D32" s="108"/>
      <c r="E32" s="148">
        <f>'CF(M)'!A56</f>
        <v>56</v>
      </c>
      <c r="F32" s="148" t="str">
        <f t="shared" si="10"/>
        <v>'CF(M)'!56:56</v>
      </c>
      <c r="G32" s="108"/>
      <c r="H32" s="108"/>
      <c r="I32" s="108"/>
      <c r="J32" s="151">
        <f t="shared" ca="1" si="50"/>
        <v>-49512474.649198353</v>
      </c>
      <c r="K32" s="151">
        <f ca="1">SUM(K33:K41)</f>
        <v>200965500</v>
      </c>
      <c r="L32" s="151">
        <f t="shared" ref="L32:S32" ca="1" si="71">SUM(L33:L41)</f>
        <v>-3449893.4249749989</v>
      </c>
      <c r="M32" s="151">
        <f t="shared" ca="1" si="71"/>
        <v>-3449893.4249749989</v>
      </c>
      <c r="N32" s="151">
        <f t="shared" ca="1" si="71"/>
        <v>-3510227.8263496244</v>
      </c>
      <c r="O32" s="151">
        <f t="shared" ca="1" si="71"/>
        <v>-3510227.8263496244</v>
      </c>
      <c r="P32" s="151">
        <f t="shared" ca="1" si="71"/>
        <v>-3571467.2437448674</v>
      </c>
      <c r="Q32" s="151">
        <f t="shared" ca="1" si="71"/>
        <v>-3571467.2437448674</v>
      </c>
      <c r="R32" s="151">
        <f t="shared" ca="1" si="71"/>
        <v>-3633625.2524010395</v>
      </c>
      <c r="S32" s="151">
        <f t="shared" ca="1" si="71"/>
        <v>-3633625.2524010395</v>
      </c>
      <c r="T32" s="151">
        <f t="shared" ref="T32" ca="1" si="72">SUM(T33:T41)</f>
        <v>-3696715.6311870548</v>
      </c>
      <c r="U32" s="151">
        <f t="shared" ref="U32" ca="1" si="73">SUM(U33:U41)</f>
        <v>-218450831.52307019</v>
      </c>
      <c r="V32" s="151">
        <f t="shared" ref="V32" ca="1" si="74">SUM(V33:V41)</f>
        <v>0</v>
      </c>
      <c r="W32" s="151">
        <f t="shared" ref="W32" ca="1" si="75">SUM(W33:W41)</f>
        <v>0</v>
      </c>
      <c r="X32" s="151">
        <f t="shared" ref="X32" ca="1" si="76">SUM(X33:X41)</f>
        <v>0</v>
      </c>
      <c r="Y32" s="151">
        <f t="shared" ref="Y32" ca="1" si="77">SUM(Y33:Y41)</f>
        <v>0</v>
      </c>
      <c r="Z32" s="151">
        <f t="shared" ref="Z32" ca="1" si="78">SUM(Z33:Z41)</f>
        <v>0</v>
      </c>
      <c r="AA32" s="151">
        <f t="shared" ref="AA32" ca="1" si="79">SUM(AA33:AA41)</f>
        <v>0</v>
      </c>
      <c r="AB32" s="151">
        <f t="shared" ref="AB32" ca="1" si="80">SUM(AB33:AB41)</f>
        <v>0</v>
      </c>
      <c r="AC32" s="151">
        <f t="shared" ref="AC32" ca="1" si="81">SUM(AC33:AC41)</f>
        <v>0</v>
      </c>
      <c r="AD32" s="151">
        <f t="shared" ref="AD32" ca="1" si="82">SUM(AD33:AD41)</f>
        <v>0</v>
      </c>
      <c r="AE32" s="151">
        <f t="shared" ref="AE32" ca="1" si="83">SUM(AE33:AE41)</f>
        <v>0</v>
      </c>
    </row>
    <row r="33" spans="3:31">
      <c r="C33" s="62" t="str">
        <f>'CF(M)'!C57</f>
        <v>담보차입금 차입</v>
      </c>
      <c r="E33" s="118">
        <f>'CF(M)'!A57</f>
        <v>57</v>
      </c>
      <c r="F33" s="118" t="str">
        <f t="shared" si="10"/>
        <v>'CF(M)'!57:57</v>
      </c>
      <c r="G33" s="111"/>
      <c r="H33" s="111"/>
      <c r="I33" s="111"/>
      <c r="J33" s="152">
        <f t="shared" ca="1" si="50"/>
        <v>111000000</v>
      </c>
      <c r="K33" s="152">
        <f t="shared" ref="K33:Z41" ca="1" si="84">SUMIF(INDIRECT($F$10),K$6,INDIRECT($F33))</f>
        <v>111000000</v>
      </c>
      <c r="L33" s="152">
        <f t="shared" ca="1" si="84"/>
        <v>0</v>
      </c>
      <c r="M33" s="152">
        <f t="shared" ca="1" si="84"/>
        <v>0</v>
      </c>
      <c r="N33" s="152">
        <f t="shared" ca="1" si="84"/>
        <v>0</v>
      </c>
      <c r="O33" s="152">
        <f t="shared" ca="1" si="84"/>
        <v>0</v>
      </c>
      <c r="P33" s="152">
        <f t="shared" ca="1" si="84"/>
        <v>0</v>
      </c>
      <c r="Q33" s="152">
        <f t="shared" ca="1" si="84"/>
        <v>0</v>
      </c>
      <c r="R33" s="152">
        <f t="shared" ca="1" si="84"/>
        <v>0</v>
      </c>
      <c r="S33" s="152">
        <f t="shared" ca="1" si="84"/>
        <v>0</v>
      </c>
      <c r="T33" s="152">
        <f t="shared" ca="1" si="84"/>
        <v>0</v>
      </c>
      <c r="U33" s="152">
        <f t="shared" ca="1" si="84"/>
        <v>0</v>
      </c>
      <c r="V33" s="152">
        <f t="shared" ca="1" si="84"/>
        <v>0</v>
      </c>
      <c r="W33" s="152">
        <f t="shared" ca="1" si="84"/>
        <v>0</v>
      </c>
      <c r="X33" s="152">
        <f t="shared" ca="1" si="84"/>
        <v>0</v>
      </c>
      <c r="Y33" s="152">
        <f t="shared" ca="1" si="84"/>
        <v>0</v>
      </c>
      <c r="Z33" s="152">
        <f t="shared" ca="1" si="84"/>
        <v>0</v>
      </c>
      <c r="AA33" s="152">
        <f t="shared" ref="T33:AE41" ca="1" si="85">SUMIF(INDIRECT($F$10),AA$6,INDIRECT($F33))</f>
        <v>0</v>
      </c>
      <c r="AB33" s="152">
        <f t="shared" ca="1" si="85"/>
        <v>0</v>
      </c>
      <c r="AC33" s="152">
        <f t="shared" ca="1" si="85"/>
        <v>0</v>
      </c>
      <c r="AD33" s="152">
        <f t="shared" ca="1" si="85"/>
        <v>0</v>
      </c>
      <c r="AE33" s="152">
        <f t="shared" ca="1" si="85"/>
        <v>0</v>
      </c>
    </row>
    <row r="34" spans="3:31">
      <c r="C34" s="62" t="str">
        <f>'CF(M)'!C58</f>
        <v>담보차입금 상환</v>
      </c>
      <c r="E34" s="118">
        <f>'CF(M)'!A58</f>
        <v>58</v>
      </c>
      <c r="F34" s="118" t="str">
        <f t="shared" si="10"/>
        <v>'CF(M)'!58:58</v>
      </c>
      <c r="G34" s="111"/>
      <c r="H34" s="111"/>
      <c r="I34" s="111"/>
      <c r="J34" s="152">
        <f t="shared" ca="1" si="50"/>
        <v>-111000000</v>
      </c>
      <c r="K34" s="152">
        <f t="shared" ca="1" si="84"/>
        <v>0</v>
      </c>
      <c r="L34" s="152">
        <f t="shared" ca="1" si="84"/>
        <v>0</v>
      </c>
      <c r="M34" s="152">
        <f t="shared" ca="1" si="84"/>
        <v>0</v>
      </c>
      <c r="N34" s="152">
        <f t="shared" ca="1" si="84"/>
        <v>0</v>
      </c>
      <c r="O34" s="152">
        <f t="shared" ca="1" si="84"/>
        <v>0</v>
      </c>
      <c r="P34" s="152">
        <f t="shared" ca="1" si="84"/>
        <v>0</v>
      </c>
      <c r="Q34" s="152">
        <f t="shared" ca="1" si="84"/>
        <v>0</v>
      </c>
      <c r="R34" s="152">
        <f t="shared" ca="1" si="84"/>
        <v>0</v>
      </c>
      <c r="S34" s="152">
        <f t="shared" ca="1" si="84"/>
        <v>0</v>
      </c>
      <c r="T34" s="152">
        <f t="shared" ca="1" si="85"/>
        <v>0</v>
      </c>
      <c r="U34" s="152">
        <f t="shared" ca="1" si="85"/>
        <v>-111000000</v>
      </c>
      <c r="V34" s="152">
        <f t="shared" ca="1" si="85"/>
        <v>0</v>
      </c>
      <c r="W34" s="152">
        <f t="shared" ca="1" si="85"/>
        <v>0</v>
      </c>
      <c r="X34" s="152">
        <f t="shared" ca="1" si="85"/>
        <v>0</v>
      </c>
      <c r="Y34" s="152">
        <f t="shared" ca="1" si="85"/>
        <v>0</v>
      </c>
      <c r="Z34" s="152">
        <f t="shared" ca="1" si="85"/>
        <v>0</v>
      </c>
      <c r="AA34" s="152">
        <f t="shared" ca="1" si="85"/>
        <v>0</v>
      </c>
      <c r="AB34" s="152">
        <f t="shared" ca="1" si="85"/>
        <v>0</v>
      </c>
      <c r="AC34" s="152">
        <f t="shared" ca="1" si="85"/>
        <v>0</v>
      </c>
      <c r="AD34" s="152">
        <f t="shared" ca="1" si="85"/>
        <v>0</v>
      </c>
      <c r="AE34" s="152">
        <f t="shared" ca="1" si="85"/>
        <v>0</v>
      </c>
    </row>
    <row r="35" spans="3:31">
      <c r="C35" s="62" t="str">
        <f>'CF(M)'!C59</f>
        <v>주주차입금 차입</v>
      </c>
      <c r="E35" s="118">
        <f>'CF(M)'!A59</f>
        <v>59</v>
      </c>
      <c r="F35" s="118" t="str">
        <f t="shared" ref="F35:F36" si="86">$D$10&amp;E35&amp;":"&amp;E35</f>
        <v>'CF(M)'!59:59</v>
      </c>
      <c r="G35" s="111"/>
      <c r="H35" s="111"/>
      <c r="I35" s="111"/>
      <c r="J35" s="152">
        <f t="shared" ref="J35:J36" ca="1" si="87">SUM(K35:AE35)</f>
        <v>76470675</v>
      </c>
      <c r="K35" s="152">
        <f t="shared" ca="1" si="84"/>
        <v>76470675</v>
      </c>
      <c r="L35" s="152">
        <f t="shared" ca="1" si="84"/>
        <v>0</v>
      </c>
      <c r="M35" s="152">
        <f t="shared" ca="1" si="84"/>
        <v>0</v>
      </c>
      <c r="N35" s="152">
        <f t="shared" ca="1" si="84"/>
        <v>0</v>
      </c>
      <c r="O35" s="152">
        <f t="shared" ca="1" si="84"/>
        <v>0</v>
      </c>
      <c r="P35" s="152">
        <f t="shared" ca="1" si="84"/>
        <v>0</v>
      </c>
      <c r="Q35" s="152">
        <f t="shared" ca="1" si="84"/>
        <v>0</v>
      </c>
      <c r="R35" s="152">
        <f t="shared" ca="1" si="84"/>
        <v>0</v>
      </c>
      <c r="S35" s="152">
        <f t="shared" ca="1" si="84"/>
        <v>0</v>
      </c>
      <c r="T35" s="152">
        <f t="shared" ca="1" si="85"/>
        <v>0</v>
      </c>
      <c r="U35" s="152">
        <f t="shared" ca="1" si="85"/>
        <v>0</v>
      </c>
      <c r="V35" s="152">
        <f t="shared" ca="1" si="85"/>
        <v>0</v>
      </c>
      <c r="W35" s="152">
        <f t="shared" ca="1" si="85"/>
        <v>0</v>
      </c>
      <c r="X35" s="152">
        <f t="shared" ca="1" si="85"/>
        <v>0</v>
      </c>
      <c r="Y35" s="152">
        <f t="shared" ca="1" si="85"/>
        <v>0</v>
      </c>
      <c r="Z35" s="152">
        <f t="shared" ca="1" si="85"/>
        <v>0</v>
      </c>
      <c r="AA35" s="152">
        <f t="shared" ca="1" si="85"/>
        <v>0</v>
      </c>
      <c r="AB35" s="152">
        <f t="shared" ca="1" si="85"/>
        <v>0</v>
      </c>
      <c r="AC35" s="152">
        <f t="shared" ca="1" si="85"/>
        <v>0</v>
      </c>
      <c r="AD35" s="152">
        <f t="shared" ca="1" si="85"/>
        <v>0</v>
      </c>
      <c r="AE35" s="152">
        <f t="shared" ca="1" si="85"/>
        <v>0</v>
      </c>
    </row>
    <row r="36" spans="3:31">
      <c r="C36" s="62" t="str">
        <f>'CF(M)'!C60</f>
        <v>주주차입금 상환</v>
      </c>
      <c r="E36" s="118">
        <f>'CF(M)'!A60</f>
        <v>60</v>
      </c>
      <c r="F36" s="118" t="str">
        <f t="shared" si="86"/>
        <v>'CF(M)'!60:60</v>
      </c>
      <c r="G36" s="111"/>
      <c r="H36" s="111"/>
      <c r="I36" s="111"/>
      <c r="J36" s="152">
        <f t="shared" ca="1" si="87"/>
        <v>-76470675</v>
      </c>
      <c r="K36" s="152">
        <f t="shared" ca="1" si="84"/>
        <v>0</v>
      </c>
      <c r="L36" s="152">
        <f t="shared" ca="1" si="84"/>
        <v>0</v>
      </c>
      <c r="M36" s="152">
        <f t="shared" ca="1" si="84"/>
        <v>0</v>
      </c>
      <c r="N36" s="152">
        <f t="shared" ca="1" si="84"/>
        <v>0</v>
      </c>
      <c r="O36" s="152">
        <f t="shared" ca="1" si="84"/>
        <v>0</v>
      </c>
      <c r="P36" s="152">
        <f t="shared" ca="1" si="84"/>
        <v>0</v>
      </c>
      <c r="Q36" s="152">
        <f t="shared" ca="1" si="84"/>
        <v>0</v>
      </c>
      <c r="R36" s="152">
        <f t="shared" ca="1" si="84"/>
        <v>0</v>
      </c>
      <c r="S36" s="152">
        <f t="shared" ca="1" si="84"/>
        <v>0</v>
      </c>
      <c r="T36" s="152">
        <f t="shared" ca="1" si="85"/>
        <v>0</v>
      </c>
      <c r="U36" s="152">
        <f t="shared" ca="1" si="85"/>
        <v>-76470675</v>
      </c>
      <c r="V36" s="152">
        <f t="shared" ca="1" si="85"/>
        <v>0</v>
      </c>
      <c r="W36" s="152">
        <f t="shared" ca="1" si="85"/>
        <v>0</v>
      </c>
      <c r="X36" s="152">
        <f t="shared" ca="1" si="85"/>
        <v>0</v>
      </c>
      <c r="Y36" s="152">
        <f t="shared" ca="1" si="85"/>
        <v>0</v>
      </c>
      <c r="Z36" s="152">
        <f t="shared" ca="1" si="85"/>
        <v>0</v>
      </c>
      <c r="AA36" s="152">
        <f t="shared" ca="1" si="85"/>
        <v>0</v>
      </c>
      <c r="AB36" s="152">
        <f t="shared" ca="1" si="85"/>
        <v>0</v>
      </c>
      <c r="AC36" s="152">
        <f t="shared" ca="1" si="85"/>
        <v>0</v>
      </c>
      <c r="AD36" s="152">
        <f t="shared" ca="1" si="85"/>
        <v>0</v>
      </c>
      <c r="AE36" s="152">
        <f t="shared" ca="1" si="85"/>
        <v>0</v>
      </c>
    </row>
    <row r="37" spans="3:31">
      <c r="C37" s="62" t="str">
        <f>'CF(M)'!C61</f>
        <v>자본금 납입</v>
      </c>
      <c r="E37" s="118">
        <f>'CF(M)'!A61</f>
        <v>61</v>
      </c>
      <c r="F37" s="118" t="str">
        <f t="shared" si="10"/>
        <v>'CF(M)'!61:61</v>
      </c>
      <c r="G37" s="111"/>
      <c r="H37" s="111"/>
      <c r="I37" s="111"/>
      <c r="J37" s="152">
        <f t="shared" ca="1" si="50"/>
        <v>13494825</v>
      </c>
      <c r="K37" s="152">
        <f t="shared" ca="1" si="84"/>
        <v>13494825</v>
      </c>
      <c r="L37" s="152">
        <f t="shared" ca="1" si="84"/>
        <v>0</v>
      </c>
      <c r="M37" s="152">
        <f t="shared" ca="1" si="84"/>
        <v>0</v>
      </c>
      <c r="N37" s="152">
        <f t="shared" ca="1" si="84"/>
        <v>0</v>
      </c>
      <c r="O37" s="152">
        <f t="shared" ca="1" si="84"/>
        <v>0</v>
      </c>
      <c r="P37" s="152">
        <f t="shared" ca="1" si="84"/>
        <v>0</v>
      </c>
      <c r="Q37" s="152">
        <f t="shared" ca="1" si="84"/>
        <v>0</v>
      </c>
      <c r="R37" s="152">
        <f t="shared" ca="1" si="84"/>
        <v>0</v>
      </c>
      <c r="S37" s="152">
        <f t="shared" ca="1" si="84"/>
        <v>0</v>
      </c>
      <c r="T37" s="152">
        <f t="shared" ca="1" si="85"/>
        <v>0</v>
      </c>
      <c r="U37" s="152">
        <f t="shared" ca="1" si="85"/>
        <v>0</v>
      </c>
      <c r="V37" s="152">
        <f t="shared" ca="1" si="85"/>
        <v>0</v>
      </c>
      <c r="W37" s="152">
        <f t="shared" ca="1" si="85"/>
        <v>0</v>
      </c>
      <c r="X37" s="152">
        <f t="shared" ca="1" si="85"/>
        <v>0</v>
      </c>
      <c r="Y37" s="152">
        <f t="shared" ca="1" si="85"/>
        <v>0</v>
      </c>
      <c r="Z37" s="152">
        <f t="shared" ca="1" si="85"/>
        <v>0</v>
      </c>
      <c r="AA37" s="152">
        <f t="shared" ca="1" si="85"/>
        <v>0</v>
      </c>
      <c r="AB37" s="152">
        <f t="shared" ca="1" si="85"/>
        <v>0</v>
      </c>
      <c r="AC37" s="152">
        <f t="shared" ca="1" si="85"/>
        <v>0</v>
      </c>
      <c r="AD37" s="152">
        <f t="shared" ca="1" si="85"/>
        <v>0</v>
      </c>
      <c r="AE37" s="152">
        <f t="shared" ca="1" si="85"/>
        <v>0</v>
      </c>
    </row>
    <row r="38" spans="3:31">
      <c r="C38" s="62" t="str">
        <f>'CF(M)'!C62</f>
        <v>자본금 반환</v>
      </c>
      <c r="E38" s="118">
        <f>'CF(M)'!A62</f>
        <v>62</v>
      </c>
      <c r="F38" s="118" t="str">
        <f t="shared" si="10"/>
        <v>'CF(M)'!62:62</v>
      </c>
      <c r="G38" s="111"/>
      <c r="H38" s="111"/>
      <c r="I38" s="111"/>
      <c r="J38" s="152">
        <f t="shared" ca="1" si="50"/>
        <v>-13494825</v>
      </c>
      <c r="K38" s="152">
        <f t="shared" ca="1" si="84"/>
        <v>0</v>
      </c>
      <c r="L38" s="152">
        <f t="shared" ca="1" si="84"/>
        <v>0</v>
      </c>
      <c r="M38" s="152">
        <f t="shared" ca="1" si="84"/>
        <v>0</v>
      </c>
      <c r="N38" s="152">
        <f t="shared" ca="1" si="84"/>
        <v>0</v>
      </c>
      <c r="O38" s="152">
        <f t="shared" ca="1" si="84"/>
        <v>0</v>
      </c>
      <c r="P38" s="152">
        <f t="shared" ca="1" si="84"/>
        <v>0</v>
      </c>
      <c r="Q38" s="152">
        <f t="shared" ca="1" si="84"/>
        <v>0</v>
      </c>
      <c r="R38" s="152">
        <f t="shared" ca="1" si="84"/>
        <v>0</v>
      </c>
      <c r="S38" s="152">
        <f t="shared" ca="1" si="84"/>
        <v>0</v>
      </c>
      <c r="T38" s="152">
        <f t="shared" ca="1" si="85"/>
        <v>0</v>
      </c>
      <c r="U38" s="152">
        <f t="shared" ca="1" si="85"/>
        <v>-13494825</v>
      </c>
      <c r="V38" s="152">
        <f t="shared" ca="1" si="85"/>
        <v>0</v>
      </c>
      <c r="W38" s="152">
        <f t="shared" ca="1" si="85"/>
        <v>0</v>
      </c>
      <c r="X38" s="152">
        <f t="shared" ca="1" si="85"/>
        <v>0</v>
      </c>
      <c r="Y38" s="152">
        <f t="shared" ca="1" si="85"/>
        <v>0</v>
      </c>
      <c r="Z38" s="152">
        <f t="shared" ca="1" si="85"/>
        <v>0</v>
      </c>
      <c r="AA38" s="152">
        <f t="shared" ca="1" si="85"/>
        <v>0</v>
      </c>
      <c r="AB38" s="152">
        <f t="shared" ca="1" si="85"/>
        <v>0</v>
      </c>
      <c r="AC38" s="152">
        <f t="shared" ca="1" si="85"/>
        <v>0</v>
      </c>
      <c r="AD38" s="152">
        <f t="shared" ca="1" si="85"/>
        <v>0</v>
      </c>
      <c r="AE38" s="152">
        <f t="shared" ca="1" si="85"/>
        <v>0</v>
      </c>
    </row>
    <row r="39" spans="3:31">
      <c r="C39" s="62" t="str">
        <f>'CF(M)'!C63</f>
        <v>주주차입금 이자지급</v>
      </c>
      <c r="E39" s="118">
        <f>'CF(M)'!A63</f>
        <v>63</v>
      </c>
      <c r="F39" s="118" t="str">
        <f t="shared" ref="F39" si="88">$D$10&amp;E39&amp;":"&amp;E39</f>
        <v>'CF(M)'!63:63</v>
      </c>
      <c r="G39" s="111"/>
      <c r="H39" s="111"/>
      <c r="I39" s="111"/>
      <c r="J39" s="152">
        <f t="shared" ref="J39" ca="1" si="89">SUM(K39:AE39)</f>
        <v>-22941202.5</v>
      </c>
      <c r="K39" s="152">
        <f t="shared" ca="1" si="84"/>
        <v>0</v>
      </c>
      <c r="L39" s="152">
        <f t="shared" ca="1" si="84"/>
        <v>-2294120.25</v>
      </c>
      <c r="M39" s="152">
        <f t="shared" ca="1" si="84"/>
        <v>-2294120.25</v>
      </c>
      <c r="N39" s="152">
        <f t="shared" ca="1" si="84"/>
        <v>-2294120.25</v>
      </c>
      <c r="O39" s="152">
        <f t="shared" ca="1" si="84"/>
        <v>-2294120.25</v>
      </c>
      <c r="P39" s="152">
        <f t="shared" ca="1" si="84"/>
        <v>-2294120.25</v>
      </c>
      <c r="Q39" s="152">
        <f t="shared" ca="1" si="84"/>
        <v>-2294120.25</v>
      </c>
      <c r="R39" s="152">
        <f t="shared" ca="1" si="84"/>
        <v>-2294120.25</v>
      </c>
      <c r="S39" s="152">
        <f t="shared" ca="1" si="84"/>
        <v>-2294120.25</v>
      </c>
      <c r="T39" s="152">
        <f t="shared" ca="1" si="85"/>
        <v>-2294120.25</v>
      </c>
      <c r="U39" s="152">
        <f t="shared" ca="1" si="85"/>
        <v>-2294120.25</v>
      </c>
      <c r="V39" s="152">
        <f t="shared" ca="1" si="85"/>
        <v>0</v>
      </c>
      <c r="W39" s="152">
        <f t="shared" ca="1" si="85"/>
        <v>0</v>
      </c>
      <c r="X39" s="152">
        <f t="shared" ca="1" si="85"/>
        <v>0</v>
      </c>
      <c r="Y39" s="152">
        <f t="shared" ca="1" si="85"/>
        <v>0</v>
      </c>
      <c r="Z39" s="152">
        <f t="shared" ca="1" si="85"/>
        <v>0</v>
      </c>
      <c r="AA39" s="152">
        <f t="shared" ca="1" si="85"/>
        <v>0</v>
      </c>
      <c r="AB39" s="152">
        <f t="shared" ca="1" si="85"/>
        <v>0</v>
      </c>
      <c r="AC39" s="152">
        <f t="shared" ca="1" si="85"/>
        <v>0</v>
      </c>
      <c r="AD39" s="152">
        <f t="shared" ca="1" si="85"/>
        <v>0</v>
      </c>
      <c r="AE39" s="152">
        <f t="shared" ca="1" si="85"/>
        <v>0</v>
      </c>
    </row>
    <row r="40" spans="3:31">
      <c r="C40" s="62" t="str">
        <f>'CF(M)'!C64</f>
        <v>운영배당 지급</v>
      </c>
      <c r="E40" s="118">
        <f>'CF(M)'!A64</f>
        <v>64</v>
      </c>
      <c r="F40" s="118" t="str">
        <f t="shared" si="10"/>
        <v>'CF(M)'!64:64</v>
      </c>
      <c r="J40" s="152">
        <f t="shared" ca="1" si="50"/>
        <v>-12782656.25731517</v>
      </c>
      <c r="K40" s="152">
        <f t="shared" ca="1" si="84"/>
        <v>0</v>
      </c>
      <c r="L40" s="152">
        <f t="shared" ca="1" si="84"/>
        <v>-1155773.1749749989</v>
      </c>
      <c r="M40" s="152">
        <f t="shared" ca="1" si="84"/>
        <v>-1155773.1749749989</v>
      </c>
      <c r="N40" s="152">
        <f t="shared" ca="1" si="84"/>
        <v>-1216107.5763496244</v>
      </c>
      <c r="O40" s="152">
        <f t="shared" ca="1" si="84"/>
        <v>-1216107.5763496244</v>
      </c>
      <c r="P40" s="152">
        <f t="shared" ca="1" si="84"/>
        <v>-1277346.9937448674</v>
      </c>
      <c r="Q40" s="152">
        <f t="shared" ca="1" si="84"/>
        <v>-1277346.9937448674</v>
      </c>
      <c r="R40" s="152">
        <f t="shared" ca="1" si="84"/>
        <v>-1339505.0024010395</v>
      </c>
      <c r="S40" s="152">
        <f t="shared" ca="1" si="84"/>
        <v>-1339505.0024010395</v>
      </c>
      <c r="T40" s="152">
        <f t="shared" ca="1" si="85"/>
        <v>-1402595.3811870548</v>
      </c>
      <c r="U40" s="152">
        <f t="shared" ca="1" si="85"/>
        <v>-1402595.3811870548</v>
      </c>
      <c r="V40" s="152">
        <f t="shared" ca="1" si="85"/>
        <v>0</v>
      </c>
      <c r="W40" s="152">
        <f t="shared" ca="1" si="85"/>
        <v>0</v>
      </c>
      <c r="X40" s="152">
        <f t="shared" ca="1" si="85"/>
        <v>0</v>
      </c>
      <c r="Y40" s="152">
        <f t="shared" ca="1" si="85"/>
        <v>0</v>
      </c>
      <c r="Z40" s="152">
        <f t="shared" ca="1" si="85"/>
        <v>0</v>
      </c>
      <c r="AA40" s="152">
        <f t="shared" ca="1" si="85"/>
        <v>0</v>
      </c>
      <c r="AB40" s="152">
        <f t="shared" ca="1" si="85"/>
        <v>0</v>
      </c>
      <c r="AC40" s="152">
        <f t="shared" ca="1" si="85"/>
        <v>0</v>
      </c>
      <c r="AD40" s="152">
        <f t="shared" ca="1" si="85"/>
        <v>0</v>
      </c>
      <c r="AE40" s="152">
        <f t="shared" ca="1" si="85"/>
        <v>0</v>
      </c>
    </row>
    <row r="41" spans="3:31">
      <c r="C41" s="46" t="str">
        <f>'CF(M)'!C65</f>
        <v>청산배당 지급</v>
      </c>
      <c r="D41" s="43"/>
      <c r="E41" s="66">
        <f>'CF(M)'!A65</f>
        <v>65</v>
      </c>
      <c r="F41" s="66" t="str">
        <f t="shared" si="10"/>
        <v>'CF(M)'!65:65</v>
      </c>
      <c r="G41" s="122"/>
      <c r="H41" s="122"/>
      <c r="I41" s="122"/>
      <c r="J41" s="153">
        <f t="shared" ca="1" si="50"/>
        <v>-13788615.891883135</v>
      </c>
      <c r="K41" s="153">
        <f t="shared" ca="1" si="84"/>
        <v>0</v>
      </c>
      <c r="L41" s="153">
        <f t="shared" ca="1" si="84"/>
        <v>0</v>
      </c>
      <c r="M41" s="153">
        <f t="shared" ca="1" si="84"/>
        <v>0</v>
      </c>
      <c r="N41" s="153">
        <f t="shared" ca="1" si="84"/>
        <v>0</v>
      </c>
      <c r="O41" s="153">
        <f t="shared" ca="1" si="84"/>
        <v>0</v>
      </c>
      <c r="P41" s="153">
        <f t="shared" ca="1" si="84"/>
        <v>0</v>
      </c>
      <c r="Q41" s="153">
        <f t="shared" ca="1" si="84"/>
        <v>0</v>
      </c>
      <c r="R41" s="153">
        <f t="shared" ca="1" si="84"/>
        <v>0</v>
      </c>
      <c r="S41" s="153">
        <f t="shared" ca="1" si="84"/>
        <v>0</v>
      </c>
      <c r="T41" s="153">
        <f t="shared" ca="1" si="85"/>
        <v>0</v>
      </c>
      <c r="U41" s="153">
        <f t="shared" ca="1" si="85"/>
        <v>-13788615.891883135</v>
      </c>
      <c r="V41" s="153">
        <f t="shared" ca="1" si="85"/>
        <v>0</v>
      </c>
      <c r="W41" s="153">
        <f t="shared" ca="1" si="85"/>
        <v>0</v>
      </c>
      <c r="X41" s="153">
        <f t="shared" ca="1" si="85"/>
        <v>0</v>
      </c>
      <c r="Y41" s="153">
        <f t="shared" ca="1" si="85"/>
        <v>0</v>
      </c>
      <c r="Z41" s="153">
        <f t="shared" ca="1" si="85"/>
        <v>0</v>
      </c>
      <c r="AA41" s="153">
        <f t="shared" ca="1" si="85"/>
        <v>0</v>
      </c>
      <c r="AB41" s="153">
        <f t="shared" ca="1" si="85"/>
        <v>0</v>
      </c>
      <c r="AC41" s="153">
        <f t="shared" ca="1" si="85"/>
        <v>0</v>
      </c>
      <c r="AD41" s="153">
        <f t="shared" ca="1" si="85"/>
        <v>0</v>
      </c>
      <c r="AE41" s="153">
        <f t="shared" ca="1" si="85"/>
        <v>0</v>
      </c>
    </row>
    <row r="42" spans="3:31">
      <c r="C42" s="120" t="str">
        <f>'CF(M)'!C66</f>
        <v>현금의 변동</v>
      </c>
      <c r="D42" s="120"/>
      <c r="E42" s="149">
        <f>'CF(M)'!A66</f>
        <v>66</v>
      </c>
      <c r="F42" s="149" t="str">
        <f t="shared" si="10"/>
        <v>'CF(M)'!66:66</v>
      </c>
      <c r="G42" s="120"/>
      <c r="H42" s="120"/>
      <c r="I42" s="120"/>
      <c r="J42" s="154">
        <f t="shared" ca="1" si="50"/>
        <v>0</v>
      </c>
      <c r="K42" s="157">
        <f t="shared" ref="K42:AE42" ca="1" si="90">K21+K27+K32</f>
        <v>0</v>
      </c>
      <c r="L42" s="157">
        <f t="shared" ca="1" si="90"/>
        <v>0</v>
      </c>
      <c r="M42" s="157">
        <f t="shared" ca="1" si="90"/>
        <v>0</v>
      </c>
      <c r="N42" s="157">
        <f t="shared" ca="1" si="90"/>
        <v>0</v>
      </c>
      <c r="O42" s="157">
        <f t="shared" ca="1" si="90"/>
        <v>0</v>
      </c>
      <c r="P42" s="157">
        <f t="shared" ca="1" si="90"/>
        <v>0</v>
      </c>
      <c r="Q42" s="157">
        <f t="shared" ca="1" si="90"/>
        <v>0</v>
      </c>
      <c r="R42" s="157">
        <f t="shared" ca="1" si="90"/>
        <v>0</v>
      </c>
      <c r="S42" s="157">
        <f t="shared" ca="1" si="90"/>
        <v>0</v>
      </c>
      <c r="T42" s="157">
        <f t="shared" ca="1" si="90"/>
        <v>0</v>
      </c>
      <c r="U42" s="157">
        <f t="shared" ca="1" si="90"/>
        <v>0</v>
      </c>
      <c r="V42" s="157">
        <f t="shared" ca="1" si="90"/>
        <v>0</v>
      </c>
      <c r="W42" s="157">
        <f t="shared" ca="1" si="90"/>
        <v>0</v>
      </c>
      <c r="X42" s="157">
        <f t="shared" ca="1" si="90"/>
        <v>0</v>
      </c>
      <c r="Y42" s="157">
        <f t="shared" ca="1" si="90"/>
        <v>0</v>
      </c>
      <c r="Z42" s="157">
        <f t="shared" ca="1" si="90"/>
        <v>0</v>
      </c>
      <c r="AA42" s="157">
        <f t="shared" ca="1" si="90"/>
        <v>0</v>
      </c>
      <c r="AB42" s="157">
        <f t="shared" ca="1" si="90"/>
        <v>0</v>
      </c>
      <c r="AC42" s="157">
        <f t="shared" ca="1" si="90"/>
        <v>0</v>
      </c>
      <c r="AD42" s="157">
        <f t="shared" ca="1" si="90"/>
        <v>0</v>
      </c>
      <c r="AE42" s="157">
        <f t="shared" ca="1" si="90"/>
        <v>0</v>
      </c>
    </row>
    <row r="43" spans="3:31">
      <c r="C43" s="121" t="str">
        <f>'CF(M)'!C67</f>
        <v>기초의 현금</v>
      </c>
      <c r="D43" s="121"/>
      <c r="E43" s="150">
        <f>'CF(M)'!A67</f>
        <v>67</v>
      </c>
      <c r="F43" s="150" t="str">
        <f t="shared" si="10"/>
        <v>'CF(M)'!67:67</v>
      </c>
      <c r="G43" s="121"/>
      <c r="H43" s="121"/>
      <c r="I43" s="121"/>
      <c r="J43" s="158">
        <f>K43</f>
        <v>0</v>
      </c>
      <c r="K43" s="158">
        <v>0</v>
      </c>
      <c r="L43" s="158">
        <f ca="1">K44</f>
        <v>0</v>
      </c>
      <c r="M43" s="158">
        <f t="shared" ref="M43:AE43" ca="1" si="91">L44</f>
        <v>0</v>
      </c>
      <c r="N43" s="158">
        <f t="shared" ca="1" si="91"/>
        <v>0</v>
      </c>
      <c r="O43" s="158">
        <f t="shared" ca="1" si="91"/>
        <v>0</v>
      </c>
      <c r="P43" s="158">
        <f t="shared" ca="1" si="91"/>
        <v>0</v>
      </c>
      <c r="Q43" s="158">
        <f t="shared" ca="1" si="91"/>
        <v>0</v>
      </c>
      <c r="R43" s="158">
        <f t="shared" ca="1" si="91"/>
        <v>0</v>
      </c>
      <c r="S43" s="158">
        <f t="shared" ca="1" si="91"/>
        <v>0</v>
      </c>
      <c r="T43" s="158">
        <f t="shared" ca="1" si="91"/>
        <v>0</v>
      </c>
      <c r="U43" s="158">
        <f t="shared" ca="1" si="91"/>
        <v>0</v>
      </c>
      <c r="V43" s="158">
        <f t="shared" ca="1" si="91"/>
        <v>0</v>
      </c>
      <c r="W43" s="158">
        <f t="shared" ca="1" si="91"/>
        <v>0</v>
      </c>
      <c r="X43" s="158">
        <f t="shared" ca="1" si="91"/>
        <v>0</v>
      </c>
      <c r="Y43" s="158">
        <f t="shared" ca="1" si="91"/>
        <v>0</v>
      </c>
      <c r="Z43" s="158">
        <f t="shared" ca="1" si="91"/>
        <v>0</v>
      </c>
      <c r="AA43" s="158">
        <f t="shared" ca="1" si="91"/>
        <v>0</v>
      </c>
      <c r="AB43" s="158">
        <f t="shared" ca="1" si="91"/>
        <v>0</v>
      </c>
      <c r="AC43" s="158">
        <f t="shared" ca="1" si="91"/>
        <v>0</v>
      </c>
      <c r="AD43" s="158">
        <f t="shared" ca="1" si="91"/>
        <v>0</v>
      </c>
      <c r="AE43" s="158">
        <f t="shared" ca="1" si="91"/>
        <v>0</v>
      </c>
    </row>
    <row r="44" spans="3:31">
      <c r="C44" s="108" t="str">
        <f>'CF(M)'!C68</f>
        <v>기말의 현금</v>
      </c>
      <c r="D44" s="108"/>
      <c r="E44" s="148">
        <f>'CF(M)'!A68</f>
        <v>68</v>
      </c>
      <c r="F44" s="148" t="str">
        <f t="shared" si="10"/>
        <v>'CF(M)'!68:68</v>
      </c>
      <c r="G44" s="108"/>
      <c r="H44" s="108"/>
      <c r="I44" s="108"/>
      <c r="J44" s="159">
        <f ca="1">AE44</f>
        <v>0</v>
      </c>
      <c r="K44" s="159">
        <f ca="1">SUM(K42:K43)</f>
        <v>0</v>
      </c>
      <c r="L44" s="159">
        <f ca="1">SUM(L42:L43)</f>
        <v>0</v>
      </c>
      <c r="M44" s="159">
        <f t="shared" ref="M44:S44" ca="1" si="92">SUM(M42:M43)</f>
        <v>0</v>
      </c>
      <c r="N44" s="159">
        <f t="shared" ca="1" si="92"/>
        <v>0</v>
      </c>
      <c r="O44" s="159">
        <f t="shared" ca="1" si="92"/>
        <v>0</v>
      </c>
      <c r="P44" s="159">
        <f t="shared" ca="1" si="92"/>
        <v>0</v>
      </c>
      <c r="Q44" s="159">
        <f t="shared" ca="1" si="92"/>
        <v>0</v>
      </c>
      <c r="R44" s="159">
        <f t="shared" ca="1" si="92"/>
        <v>0</v>
      </c>
      <c r="S44" s="159">
        <f t="shared" ca="1" si="92"/>
        <v>0</v>
      </c>
      <c r="T44" s="159">
        <f t="shared" ref="T44" ca="1" si="93">SUM(T42:T43)</f>
        <v>0</v>
      </c>
      <c r="U44" s="159">
        <f t="shared" ref="U44" ca="1" si="94">SUM(U42:U43)</f>
        <v>0</v>
      </c>
      <c r="V44" s="159">
        <f t="shared" ref="V44" ca="1" si="95">SUM(V42:V43)</f>
        <v>0</v>
      </c>
      <c r="W44" s="159">
        <f t="shared" ref="W44" ca="1" si="96">SUM(W42:W43)</f>
        <v>0</v>
      </c>
      <c r="X44" s="159">
        <f t="shared" ref="X44" ca="1" si="97">SUM(X42:X43)</f>
        <v>0</v>
      </c>
      <c r="Y44" s="159">
        <f t="shared" ref="Y44" ca="1" si="98">SUM(Y42:Y43)</f>
        <v>0</v>
      </c>
      <c r="Z44" s="159">
        <f t="shared" ref="Z44" ca="1" si="99">SUM(Z42:Z43)</f>
        <v>0</v>
      </c>
      <c r="AA44" s="159">
        <f t="shared" ref="AA44" ca="1" si="100">SUM(AA42:AA43)</f>
        <v>0</v>
      </c>
      <c r="AB44" s="159">
        <f t="shared" ref="AB44" ca="1" si="101">SUM(AB42:AB43)</f>
        <v>0</v>
      </c>
      <c r="AC44" s="159">
        <f t="shared" ref="AC44" ca="1" si="102">SUM(AC42:AC43)</f>
        <v>0</v>
      </c>
      <c r="AD44" s="159">
        <f t="shared" ref="AD44" ca="1" si="103">SUM(AD42:AD43)</f>
        <v>0</v>
      </c>
      <c r="AE44" s="159">
        <f t="shared" ref="AE44" ca="1" si="104">SUM(AE42:AE43)</f>
        <v>0</v>
      </c>
    </row>
    <row r="45" spans="3:31">
      <c r="E45" s="118">
        <f>'CF(M)'!A69</f>
        <v>69</v>
      </c>
      <c r="F45" s="118" t="str">
        <f t="shared" si="10"/>
        <v>'CF(M)'!69:69</v>
      </c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  <c r="AD45" s="155"/>
      <c r="AE45" s="155"/>
    </row>
    <row r="46" spans="3:31">
      <c r="C46" s="173" t="s">
        <v>102</v>
      </c>
      <c r="D46" s="173"/>
      <c r="E46" s="173"/>
      <c r="F46" s="173"/>
      <c r="G46" s="173"/>
      <c r="H46" s="173"/>
      <c r="I46" s="173"/>
      <c r="J46" s="170">
        <f ca="1">-((J39+J40)/(J37+J35))/($I$5/12)</f>
        <v>7.9416795899128395E-2</v>
      </c>
      <c r="K46" s="176"/>
      <c r="L46" s="179">
        <f ca="1">-(L40+L39)/($K$37+$K$35)*$I$6</f>
        <v>7.66936975835181E-2</v>
      </c>
      <c r="M46" s="179">
        <f t="shared" ref="M46:AE46" ca="1" si="105">-(M40+M39)/($K$37+$K$35)*$I$6</f>
        <v>7.66936975835181E-2</v>
      </c>
      <c r="N46" s="179">
        <f t="shared" ca="1" si="105"/>
        <v>7.8034976215318644E-2</v>
      </c>
      <c r="O46" s="179">
        <f t="shared" ca="1" si="105"/>
        <v>7.8034976215318644E-2</v>
      </c>
      <c r="P46" s="179">
        <f t="shared" ca="1" si="105"/>
        <v>7.9396374026596134E-2</v>
      </c>
      <c r="Q46" s="179">
        <f t="shared" ca="1" si="105"/>
        <v>7.9396374026596134E-2</v>
      </c>
      <c r="R46" s="179">
        <f t="shared" ca="1" si="105"/>
        <v>8.0778192805042809E-2</v>
      </c>
      <c r="S46" s="179">
        <f t="shared" ca="1" si="105"/>
        <v>8.0778192805042809E-2</v>
      </c>
      <c r="T46" s="179">
        <f t="shared" ca="1" si="105"/>
        <v>8.2180738865166192E-2</v>
      </c>
      <c r="U46" s="179">
        <f t="shared" ca="1" si="105"/>
        <v>8.2180738865166192E-2</v>
      </c>
      <c r="V46" s="179">
        <f t="shared" ca="1" si="105"/>
        <v>0</v>
      </c>
      <c r="W46" s="179">
        <f t="shared" ca="1" si="105"/>
        <v>0</v>
      </c>
      <c r="X46" s="179">
        <f t="shared" ca="1" si="105"/>
        <v>0</v>
      </c>
      <c r="Y46" s="179">
        <f t="shared" ca="1" si="105"/>
        <v>0</v>
      </c>
      <c r="Z46" s="179">
        <f t="shared" ca="1" si="105"/>
        <v>0</v>
      </c>
      <c r="AA46" s="179">
        <f t="shared" ca="1" si="105"/>
        <v>0</v>
      </c>
      <c r="AB46" s="179">
        <f t="shared" ca="1" si="105"/>
        <v>0</v>
      </c>
      <c r="AC46" s="179">
        <f t="shared" ca="1" si="105"/>
        <v>0</v>
      </c>
      <c r="AD46" s="179">
        <f t="shared" ca="1" si="105"/>
        <v>0</v>
      </c>
      <c r="AE46" s="179">
        <f t="shared" ca="1" si="105"/>
        <v>0</v>
      </c>
    </row>
    <row r="47" spans="3:31">
      <c r="C47" s="174" t="s">
        <v>107</v>
      </c>
      <c r="D47" s="174"/>
      <c r="E47" s="174"/>
      <c r="F47" s="174"/>
      <c r="G47" s="174"/>
      <c r="H47" s="174"/>
      <c r="I47" s="174"/>
      <c r="J47" s="171">
        <f ca="1">-((J39+J40+J41)/(J37+J35))/($I$5/12)</f>
        <v>0.1100699149100451</v>
      </c>
      <c r="K47" s="177"/>
      <c r="L47" s="177"/>
      <c r="M47" s="177"/>
      <c r="N47" s="177"/>
      <c r="O47" s="177"/>
      <c r="P47" s="177"/>
      <c r="Q47" s="177"/>
      <c r="R47" s="177"/>
      <c r="S47" s="177"/>
      <c r="T47" s="177"/>
      <c r="U47" s="177"/>
      <c r="V47" s="177"/>
      <c r="W47" s="177"/>
      <c r="X47" s="177"/>
      <c r="Y47" s="177"/>
      <c r="Z47" s="177"/>
      <c r="AA47" s="177"/>
      <c r="AB47" s="177"/>
      <c r="AC47" s="177"/>
      <c r="AD47" s="177"/>
      <c r="AE47" s="177"/>
    </row>
    <row r="48" spans="3:31">
      <c r="C48" s="174" t="s">
        <v>103</v>
      </c>
      <c r="D48" s="174"/>
      <c r="E48" s="174"/>
      <c r="F48" s="174"/>
      <c r="G48" s="174"/>
      <c r="H48" s="174"/>
      <c r="I48" s="174"/>
      <c r="J48" s="171">
        <f t="shared" ref="J48:J49" ca="1" si="106">XIRR(K48:AE48,$K$2:$AE$2)</f>
        <v>8.0737224221229559E-2</v>
      </c>
      <c r="K48" s="177">
        <f t="shared" ref="K48:AE48" ca="1" si="107">SUM(K37,K38,K40,K35,K36,K39)</f>
        <v>89965500</v>
      </c>
      <c r="L48" s="177">
        <f t="shared" ca="1" si="107"/>
        <v>-3449893.4249749989</v>
      </c>
      <c r="M48" s="177">
        <f t="shared" ca="1" si="107"/>
        <v>-3449893.4249749989</v>
      </c>
      <c r="N48" s="177">
        <f t="shared" ca="1" si="107"/>
        <v>-3510227.8263496244</v>
      </c>
      <c r="O48" s="177">
        <f t="shared" ca="1" si="107"/>
        <v>-3510227.8263496244</v>
      </c>
      <c r="P48" s="177">
        <f t="shared" ca="1" si="107"/>
        <v>-3571467.2437448674</v>
      </c>
      <c r="Q48" s="177">
        <f t="shared" ca="1" si="107"/>
        <v>-3571467.2437448674</v>
      </c>
      <c r="R48" s="177">
        <f t="shared" ca="1" si="107"/>
        <v>-3633625.2524010395</v>
      </c>
      <c r="S48" s="177">
        <f t="shared" ca="1" si="107"/>
        <v>-3633625.2524010395</v>
      </c>
      <c r="T48" s="177">
        <f t="shared" ca="1" si="107"/>
        <v>-3696715.6311870548</v>
      </c>
      <c r="U48" s="177">
        <f t="shared" ca="1" si="107"/>
        <v>-93662215.631187052</v>
      </c>
      <c r="V48" s="177">
        <f t="shared" ca="1" si="107"/>
        <v>0</v>
      </c>
      <c r="W48" s="177">
        <f t="shared" ca="1" si="107"/>
        <v>0</v>
      </c>
      <c r="X48" s="177">
        <f t="shared" ca="1" si="107"/>
        <v>0</v>
      </c>
      <c r="Y48" s="177">
        <f t="shared" ca="1" si="107"/>
        <v>0</v>
      </c>
      <c r="Z48" s="177">
        <f t="shared" ca="1" si="107"/>
        <v>0</v>
      </c>
      <c r="AA48" s="177">
        <f t="shared" ca="1" si="107"/>
        <v>0</v>
      </c>
      <c r="AB48" s="177">
        <f t="shared" ca="1" si="107"/>
        <v>0</v>
      </c>
      <c r="AC48" s="177">
        <f t="shared" ca="1" si="107"/>
        <v>0</v>
      </c>
      <c r="AD48" s="177">
        <f t="shared" ca="1" si="107"/>
        <v>0</v>
      </c>
      <c r="AE48" s="177">
        <f t="shared" ca="1" si="107"/>
        <v>0</v>
      </c>
    </row>
    <row r="49" spans="3:31">
      <c r="C49" s="175" t="s">
        <v>104</v>
      </c>
      <c r="D49" s="175"/>
      <c r="E49" s="175"/>
      <c r="F49" s="175"/>
      <c r="G49" s="175"/>
      <c r="H49" s="175"/>
      <c r="I49" s="175"/>
      <c r="J49" s="172">
        <f t="shared" ca="1" si="106"/>
        <v>0.10594499707221985</v>
      </c>
      <c r="K49" s="178">
        <f t="shared" ref="K49:AE49" ca="1" si="108">K48+K41</f>
        <v>89965500</v>
      </c>
      <c r="L49" s="178">
        <f t="shared" ca="1" si="108"/>
        <v>-3449893.4249749989</v>
      </c>
      <c r="M49" s="178">
        <f t="shared" ca="1" si="108"/>
        <v>-3449893.4249749989</v>
      </c>
      <c r="N49" s="178">
        <f t="shared" ca="1" si="108"/>
        <v>-3510227.8263496244</v>
      </c>
      <c r="O49" s="178">
        <f t="shared" ca="1" si="108"/>
        <v>-3510227.8263496244</v>
      </c>
      <c r="P49" s="178">
        <f t="shared" ca="1" si="108"/>
        <v>-3571467.2437448674</v>
      </c>
      <c r="Q49" s="178">
        <f t="shared" ca="1" si="108"/>
        <v>-3571467.2437448674</v>
      </c>
      <c r="R49" s="178">
        <f t="shared" ca="1" si="108"/>
        <v>-3633625.2524010395</v>
      </c>
      <c r="S49" s="178">
        <f t="shared" ca="1" si="108"/>
        <v>-3633625.2524010395</v>
      </c>
      <c r="T49" s="178">
        <f t="shared" ca="1" si="108"/>
        <v>-3696715.6311870548</v>
      </c>
      <c r="U49" s="178">
        <f t="shared" ca="1" si="108"/>
        <v>-107450831.52307019</v>
      </c>
      <c r="V49" s="178">
        <f t="shared" ca="1" si="108"/>
        <v>0</v>
      </c>
      <c r="W49" s="178">
        <f t="shared" ca="1" si="108"/>
        <v>0</v>
      </c>
      <c r="X49" s="178">
        <f t="shared" ca="1" si="108"/>
        <v>0</v>
      </c>
      <c r="Y49" s="178">
        <f t="shared" ca="1" si="108"/>
        <v>0</v>
      </c>
      <c r="Z49" s="178">
        <f t="shared" ca="1" si="108"/>
        <v>0</v>
      </c>
      <c r="AA49" s="178">
        <f t="shared" ca="1" si="108"/>
        <v>0</v>
      </c>
      <c r="AB49" s="178">
        <f t="shared" ca="1" si="108"/>
        <v>0</v>
      </c>
      <c r="AC49" s="178">
        <f t="shared" ca="1" si="108"/>
        <v>0</v>
      </c>
      <c r="AD49" s="178">
        <f t="shared" ca="1" si="108"/>
        <v>0</v>
      </c>
      <c r="AE49" s="178">
        <f t="shared" ca="1" si="108"/>
        <v>0</v>
      </c>
    </row>
    <row r="50" spans="3:31">
      <c r="E50" s="118"/>
      <c r="F50" s="118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155"/>
      <c r="U50" s="155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</row>
    <row r="53" spans="3:31">
      <c r="E53" s="118"/>
      <c r="F53" s="118"/>
      <c r="J53" s="155"/>
      <c r="K53" s="155"/>
      <c r="L53" s="155"/>
      <c r="M53" s="155"/>
      <c r="N53" s="155"/>
      <c r="O53" s="155"/>
      <c r="P53" s="155"/>
      <c r="Q53" s="155"/>
      <c r="R53" s="155"/>
      <c r="S53" s="155"/>
      <c r="T53" s="155"/>
      <c r="U53" s="155"/>
      <c r="V53" s="155"/>
      <c r="W53" s="155"/>
      <c r="X53" s="155"/>
      <c r="Y53" s="155"/>
      <c r="Z53" s="155"/>
      <c r="AA53" s="155"/>
      <c r="AB53" s="155"/>
      <c r="AC53" s="155"/>
      <c r="AD53" s="155"/>
      <c r="AE53" s="155"/>
    </row>
    <row r="54" spans="3:31">
      <c r="C54" s="119" t="str">
        <f>'CF(M)'!C92</f>
        <v>3. HoldCo CF (EUR)</v>
      </c>
      <c r="E54" s="118"/>
      <c r="F54" s="118"/>
      <c r="J54" s="155"/>
      <c r="K54" s="155"/>
      <c r="L54" s="155"/>
      <c r="M54" s="155"/>
      <c r="N54" s="155"/>
      <c r="O54" s="155"/>
      <c r="P54" s="155"/>
      <c r="Q54" s="155"/>
      <c r="R54" s="155"/>
      <c r="S54" s="155"/>
      <c r="T54" s="155"/>
      <c r="U54" s="155"/>
      <c r="V54" s="155"/>
      <c r="W54" s="155"/>
      <c r="X54" s="155"/>
      <c r="Y54" s="155"/>
      <c r="Z54" s="155"/>
      <c r="AA54" s="155"/>
      <c r="AB54" s="155"/>
      <c r="AC54" s="155"/>
      <c r="AD54" s="155"/>
      <c r="AE54" s="155"/>
    </row>
    <row r="55" spans="3:31">
      <c r="C55" s="108" t="s">
        <v>52</v>
      </c>
      <c r="D55" s="108"/>
      <c r="E55" s="148">
        <f>'CF(M)'!A93</f>
        <v>93</v>
      </c>
      <c r="F55" s="148" t="str">
        <f t="shared" ref="F55:F91" si="109">$D$10&amp;E55&amp;":"&amp;E55</f>
        <v>'CF(M)'!93:93</v>
      </c>
      <c r="G55" s="108"/>
      <c r="H55" s="108"/>
      <c r="I55" s="108"/>
      <c r="J55" s="151">
        <f t="shared" ref="J55:J68" ca="1" si="110">SUM(K55:AE55)</f>
        <v>12549656.25731517</v>
      </c>
      <c r="K55" s="151">
        <f ca="1">SUM(K56:K57)</f>
        <v>0</v>
      </c>
      <c r="L55" s="151">
        <f t="shared" ref="L55:S55" ca="1" si="111">SUM(L56:L57)</f>
        <v>1133273.1749749989</v>
      </c>
      <c r="M55" s="151">
        <f t="shared" ca="1" si="111"/>
        <v>1133273.1749749989</v>
      </c>
      <c r="N55" s="151">
        <f t="shared" ca="1" si="111"/>
        <v>1193107.5763496244</v>
      </c>
      <c r="O55" s="151">
        <f t="shared" ca="1" si="111"/>
        <v>1193107.5763496244</v>
      </c>
      <c r="P55" s="151">
        <f t="shared" ca="1" si="111"/>
        <v>1253846.9937448674</v>
      </c>
      <c r="Q55" s="151">
        <f t="shared" ca="1" si="111"/>
        <v>1253846.9937448674</v>
      </c>
      <c r="R55" s="151">
        <f t="shared" ca="1" si="111"/>
        <v>1316005.0024010395</v>
      </c>
      <c r="S55" s="151">
        <f t="shared" ca="1" si="111"/>
        <v>1316005.0024010395</v>
      </c>
      <c r="T55" s="151">
        <f t="shared" ref="T55" ca="1" si="112">SUM(T56:T57)</f>
        <v>1378595.3811870548</v>
      </c>
      <c r="U55" s="151">
        <f t="shared" ref="U55" ca="1" si="113">SUM(U56:U57)</f>
        <v>1378595.3811870548</v>
      </c>
      <c r="V55" s="151">
        <f t="shared" ref="V55" ca="1" si="114">SUM(V56:V57)</f>
        <v>0</v>
      </c>
      <c r="W55" s="151">
        <f t="shared" ref="W55" ca="1" si="115">SUM(W56:W57)</f>
        <v>0</v>
      </c>
      <c r="X55" s="151">
        <f t="shared" ref="X55" ca="1" si="116">SUM(X56:X57)</f>
        <v>0</v>
      </c>
      <c r="Y55" s="151">
        <f t="shared" ref="Y55" ca="1" si="117">SUM(Y56:Y57)</f>
        <v>0</v>
      </c>
      <c r="Z55" s="151">
        <f t="shared" ref="Z55" ca="1" si="118">SUM(Z56:Z57)</f>
        <v>0</v>
      </c>
      <c r="AA55" s="151">
        <f t="shared" ref="AA55" ca="1" si="119">SUM(AA56:AA57)</f>
        <v>0</v>
      </c>
      <c r="AB55" s="151">
        <f t="shared" ref="AB55" ca="1" si="120">SUM(AB56:AB57)</f>
        <v>0</v>
      </c>
      <c r="AC55" s="151">
        <f t="shared" ref="AC55" ca="1" si="121">SUM(AC56:AC57)</f>
        <v>0</v>
      </c>
      <c r="AD55" s="151">
        <f t="shared" ref="AD55" ca="1" si="122">SUM(AD56:AD57)</f>
        <v>0</v>
      </c>
      <c r="AE55" s="151">
        <f t="shared" ref="AE55" ca="1" si="123">SUM(AE56:AE57)</f>
        <v>0</v>
      </c>
    </row>
    <row r="56" spans="3:31">
      <c r="C56" s="62" t="str">
        <f>'CF(M)'!C94</f>
        <v>ProCo 운영배당</v>
      </c>
      <c r="E56" s="118">
        <f>'CF(M)'!A94</f>
        <v>94</v>
      </c>
      <c r="F56" s="118" t="str">
        <f t="shared" si="109"/>
        <v>'CF(M)'!94:94</v>
      </c>
      <c r="J56" s="155">
        <f t="shared" ca="1" si="110"/>
        <v>12782656.25731517</v>
      </c>
      <c r="K56" s="155">
        <f t="shared" ref="K56:Z67" ca="1" si="124">SUMIF(INDIRECT($F$10),K$6,INDIRECT($F56))</f>
        <v>0</v>
      </c>
      <c r="L56" s="155">
        <f t="shared" ca="1" si="124"/>
        <v>1155773.1749749989</v>
      </c>
      <c r="M56" s="155">
        <f t="shared" ca="1" si="124"/>
        <v>1155773.1749749989</v>
      </c>
      <c r="N56" s="155">
        <f t="shared" ca="1" si="124"/>
        <v>1216107.5763496244</v>
      </c>
      <c r="O56" s="155">
        <f t="shared" ca="1" si="124"/>
        <v>1216107.5763496244</v>
      </c>
      <c r="P56" s="155">
        <f t="shared" ca="1" si="124"/>
        <v>1277346.9937448674</v>
      </c>
      <c r="Q56" s="155">
        <f t="shared" ca="1" si="124"/>
        <v>1277346.9937448674</v>
      </c>
      <c r="R56" s="155">
        <f t="shared" ca="1" si="124"/>
        <v>1339505.0024010395</v>
      </c>
      <c r="S56" s="155">
        <f t="shared" ca="1" si="124"/>
        <v>1339505.0024010395</v>
      </c>
      <c r="T56" s="155">
        <f t="shared" ca="1" si="124"/>
        <v>1402595.3811870548</v>
      </c>
      <c r="U56" s="155">
        <f t="shared" ca="1" si="124"/>
        <v>1402595.3811870548</v>
      </c>
      <c r="V56" s="155">
        <f t="shared" ca="1" si="124"/>
        <v>0</v>
      </c>
      <c r="W56" s="155">
        <f t="shared" ca="1" si="124"/>
        <v>0</v>
      </c>
      <c r="X56" s="155">
        <f t="shared" ca="1" si="124"/>
        <v>0</v>
      </c>
      <c r="Y56" s="155">
        <f t="shared" ca="1" si="124"/>
        <v>0</v>
      </c>
      <c r="Z56" s="155">
        <f t="shared" ca="1" si="124"/>
        <v>0</v>
      </c>
      <c r="AA56" s="155">
        <f t="shared" ref="T56:AE67" ca="1" si="125">SUMIF(INDIRECT($F$10),AA$6,INDIRECT($F56))</f>
        <v>0</v>
      </c>
      <c r="AB56" s="155">
        <f t="shared" ca="1" si="125"/>
        <v>0</v>
      </c>
      <c r="AC56" s="155">
        <f t="shared" ca="1" si="125"/>
        <v>0</v>
      </c>
      <c r="AD56" s="155">
        <f t="shared" ca="1" si="125"/>
        <v>0</v>
      </c>
      <c r="AE56" s="155">
        <f t="shared" ca="1" si="125"/>
        <v>0</v>
      </c>
    </row>
    <row r="57" spans="3:31">
      <c r="C57" s="62" t="str">
        <f>'CF(M)'!C95</f>
        <v>SPV Running Costs</v>
      </c>
      <c r="E57" s="118">
        <f>'CF(M)'!A95</f>
        <v>95</v>
      </c>
      <c r="F57" s="118" t="str">
        <f t="shared" si="109"/>
        <v>'CF(M)'!95:95</v>
      </c>
      <c r="I57" s="44"/>
      <c r="J57" s="155">
        <f t="shared" ca="1" si="110"/>
        <v>-233000</v>
      </c>
      <c r="K57" s="155">
        <f t="shared" ca="1" si="124"/>
        <v>0</v>
      </c>
      <c r="L57" s="155">
        <f t="shared" ca="1" si="124"/>
        <v>-22500</v>
      </c>
      <c r="M57" s="155">
        <f t="shared" ca="1" si="124"/>
        <v>-22500</v>
      </c>
      <c r="N57" s="155">
        <f t="shared" ca="1" si="124"/>
        <v>-23000</v>
      </c>
      <c r="O57" s="155">
        <f t="shared" ca="1" si="124"/>
        <v>-23000</v>
      </c>
      <c r="P57" s="155">
        <f t="shared" ca="1" si="124"/>
        <v>-23500</v>
      </c>
      <c r="Q57" s="155">
        <f t="shared" ca="1" si="124"/>
        <v>-23500</v>
      </c>
      <c r="R57" s="155">
        <f t="shared" ca="1" si="124"/>
        <v>-23500</v>
      </c>
      <c r="S57" s="155">
        <f t="shared" ca="1" si="124"/>
        <v>-23500</v>
      </c>
      <c r="T57" s="155">
        <f t="shared" ca="1" si="125"/>
        <v>-24000</v>
      </c>
      <c r="U57" s="155">
        <f t="shared" ca="1" si="125"/>
        <v>-24000</v>
      </c>
      <c r="V57" s="155">
        <f t="shared" ca="1" si="125"/>
        <v>0</v>
      </c>
      <c r="W57" s="155">
        <f t="shared" ca="1" si="125"/>
        <v>0</v>
      </c>
      <c r="X57" s="155">
        <f t="shared" ca="1" si="125"/>
        <v>0</v>
      </c>
      <c r="Y57" s="155">
        <f t="shared" ca="1" si="125"/>
        <v>0</v>
      </c>
      <c r="Z57" s="155">
        <f t="shared" ca="1" si="125"/>
        <v>0</v>
      </c>
      <c r="AA57" s="155">
        <f t="shared" ca="1" si="125"/>
        <v>0</v>
      </c>
      <c r="AB57" s="155">
        <f t="shared" ca="1" si="125"/>
        <v>0</v>
      </c>
      <c r="AC57" s="155">
        <f t="shared" ca="1" si="125"/>
        <v>0</v>
      </c>
      <c r="AD57" s="155">
        <f t="shared" ca="1" si="125"/>
        <v>0</v>
      </c>
      <c r="AE57" s="155">
        <f t="shared" ca="1" si="125"/>
        <v>0</v>
      </c>
    </row>
    <row r="58" spans="3:31">
      <c r="C58" s="108" t="str">
        <f>'CF(M)'!C96</f>
        <v>투자현금흐름</v>
      </c>
      <c r="D58" s="108"/>
      <c r="E58" s="148">
        <f>'CF(M)'!A96</f>
        <v>96</v>
      </c>
      <c r="F58" s="148" t="str">
        <f t="shared" si="109"/>
        <v>'CF(M)'!96:96</v>
      </c>
      <c r="G58" s="108"/>
      <c r="H58" s="108"/>
      <c r="I58" s="108"/>
      <c r="J58" s="151">
        <f t="shared" ca="1" si="110"/>
        <v>13758615.891883135</v>
      </c>
      <c r="K58" s="151">
        <f ca="1">SUM(K59:K62)</f>
        <v>-13524825</v>
      </c>
      <c r="L58" s="151">
        <f t="shared" ref="L58:S58" ca="1" si="126">SUM(L59:L62)</f>
        <v>0</v>
      </c>
      <c r="M58" s="151">
        <f t="shared" ca="1" si="126"/>
        <v>0</v>
      </c>
      <c r="N58" s="151">
        <f t="shared" ca="1" si="126"/>
        <v>0</v>
      </c>
      <c r="O58" s="151">
        <f t="shared" ca="1" si="126"/>
        <v>0</v>
      </c>
      <c r="P58" s="151">
        <f t="shared" ca="1" si="126"/>
        <v>0</v>
      </c>
      <c r="Q58" s="151">
        <f t="shared" ca="1" si="126"/>
        <v>0</v>
      </c>
      <c r="R58" s="151">
        <f t="shared" ca="1" si="126"/>
        <v>0</v>
      </c>
      <c r="S58" s="151">
        <f t="shared" ca="1" si="126"/>
        <v>0</v>
      </c>
      <c r="T58" s="151">
        <f t="shared" ref="T58" ca="1" si="127">SUM(T59:T62)</f>
        <v>0</v>
      </c>
      <c r="U58" s="151">
        <f t="shared" ref="U58" ca="1" si="128">SUM(U59:U62)</f>
        <v>27283440.891883135</v>
      </c>
      <c r="V58" s="151">
        <f t="shared" ref="V58" ca="1" si="129">SUM(V59:V62)</f>
        <v>0</v>
      </c>
      <c r="W58" s="151">
        <f t="shared" ref="W58" ca="1" si="130">SUM(W59:W62)</f>
        <v>0</v>
      </c>
      <c r="X58" s="151">
        <f t="shared" ref="X58" ca="1" si="131">SUM(X59:X62)</f>
        <v>0</v>
      </c>
      <c r="Y58" s="151">
        <f t="shared" ref="Y58" ca="1" si="132">SUM(Y59:Y62)</f>
        <v>0</v>
      </c>
      <c r="Z58" s="151">
        <f t="shared" ref="Z58" ca="1" si="133">SUM(Z59:Z62)</f>
        <v>0</v>
      </c>
      <c r="AA58" s="151">
        <f t="shared" ref="AA58" ca="1" si="134">SUM(AA59:AA62)</f>
        <v>0</v>
      </c>
      <c r="AB58" s="151">
        <f t="shared" ref="AB58" ca="1" si="135">SUM(AB59:AB62)</f>
        <v>0</v>
      </c>
      <c r="AC58" s="151">
        <f t="shared" ref="AC58" ca="1" si="136">SUM(AC59:AC62)</f>
        <v>0</v>
      </c>
      <c r="AD58" s="151">
        <f t="shared" ref="AD58" ca="1" si="137">SUM(AD59:AD62)</f>
        <v>0</v>
      </c>
      <c r="AE58" s="151">
        <f t="shared" ref="AE58" ca="1" si="138">SUM(AE59:AE62)</f>
        <v>0</v>
      </c>
    </row>
    <row r="59" spans="3:31">
      <c r="C59" s="62" t="str">
        <f>'CF(M)'!C97</f>
        <v>PropCo 지분취득</v>
      </c>
      <c r="E59" s="118">
        <f>'CF(M)'!A97</f>
        <v>97</v>
      </c>
      <c r="F59" s="118" t="str">
        <f t="shared" si="109"/>
        <v>'CF(M)'!97:97</v>
      </c>
      <c r="G59" s="111"/>
      <c r="H59" s="111"/>
      <c r="J59" s="152">
        <f t="shared" ca="1" si="110"/>
        <v>-13494825</v>
      </c>
      <c r="K59" s="155">
        <f t="shared" ca="1" si="124"/>
        <v>-13494825</v>
      </c>
      <c r="L59" s="155">
        <f t="shared" ca="1" si="124"/>
        <v>0</v>
      </c>
      <c r="M59" s="155">
        <f t="shared" ca="1" si="124"/>
        <v>0</v>
      </c>
      <c r="N59" s="155">
        <f t="shared" ca="1" si="124"/>
        <v>0</v>
      </c>
      <c r="O59" s="155">
        <f t="shared" ca="1" si="124"/>
        <v>0</v>
      </c>
      <c r="P59" s="155">
        <f t="shared" ca="1" si="124"/>
        <v>0</v>
      </c>
      <c r="Q59" s="155">
        <f t="shared" ca="1" si="124"/>
        <v>0</v>
      </c>
      <c r="R59" s="155">
        <f t="shared" ca="1" si="124"/>
        <v>0</v>
      </c>
      <c r="S59" s="155">
        <f t="shared" ca="1" si="124"/>
        <v>0</v>
      </c>
      <c r="T59" s="155">
        <f t="shared" ca="1" si="125"/>
        <v>0</v>
      </c>
      <c r="U59" s="155">
        <f t="shared" ca="1" si="125"/>
        <v>0</v>
      </c>
      <c r="V59" s="155">
        <f t="shared" ca="1" si="125"/>
        <v>0</v>
      </c>
      <c r="W59" s="155">
        <f t="shared" ca="1" si="125"/>
        <v>0</v>
      </c>
      <c r="X59" s="155">
        <f t="shared" ca="1" si="125"/>
        <v>0</v>
      </c>
      <c r="Y59" s="155">
        <f t="shared" ca="1" si="125"/>
        <v>0</v>
      </c>
      <c r="Z59" s="155">
        <f t="shared" ca="1" si="125"/>
        <v>0</v>
      </c>
      <c r="AA59" s="155">
        <f t="shared" ca="1" si="125"/>
        <v>0</v>
      </c>
      <c r="AB59" s="155">
        <f t="shared" ca="1" si="125"/>
        <v>0</v>
      </c>
      <c r="AC59" s="155">
        <f t="shared" ca="1" si="125"/>
        <v>0</v>
      </c>
      <c r="AD59" s="155">
        <f t="shared" ca="1" si="125"/>
        <v>0</v>
      </c>
      <c r="AE59" s="155">
        <f t="shared" ca="1" si="125"/>
        <v>0</v>
      </c>
    </row>
    <row r="60" spans="3:31">
      <c r="C60" s="62" t="str">
        <f>'CF(M)'!C98</f>
        <v>취득부대비용 (HoldCo)</v>
      </c>
      <c r="E60" s="118">
        <f>'CF(M)'!A98</f>
        <v>98</v>
      </c>
      <c r="F60" s="118" t="str">
        <f t="shared" si="109"/>
        <v>'CF(M)'!98:98</v>
      </c>
      <c r="G60" s="111"/>
      <c r="H60" s="111"/>
      <c r="J60" s="152">
        <f t="shared" ca="1" si="110"/>
        <v>-30000</v>
      </c>
      <c r="K60" s="155">
        <f t="shared" ca="1" si="124"/>
        <v>-30000</v>
      </c>
      <c r="L60" s="155">
        <f t="shared" ca="1" si="124"/>
        <v>0</v>
      </c>
      <c r="M60" s="155">
        <f t="shared" ca="1" si="124"/>
        <v>0</v>
      </c>
      <c r="N60" s="155">
        <f t="shared" ca="1" si="124"/>
        <v>0</v>
      </c>
      <c r="O60" s="155">
        <f t="shared" ca="1" si="124"/>
        <v>0</v>
      </c>
      <c r="P60" s="155">
        <f t="shared" ca="1" si="124"/>
        <v>0</v>
      </c>
      <c r="Q60" s="155">
        <f t="shared" ca="1" si="124"/>
        <v>0</v>
      </c>
      <c r="R60" s="155">
        <f t="shared" ca="1" si="124"/>
        <v>0</v>
      </c>
      <c r="S60" s="155">
        <f t="shared" ca="1" si="124"/>
        <v>0</v>
      </c>
      <c r="T60" s="155">
        <f t="shared" ca="1" si="125"/>
        <v>0</v>
      </c>
      <c r="U60" s="155">
        <f t="shared" ca="1" si="125"/>
        <v>0</v>
      </c>
      <c r="V60" s="155">
        <f t="shared" ca="1" si="125"/>
        <v>0</v>
      </c>
      <c r="W60" s="155">
        <f t="shared" ca="1" si="125"/>
        <v>0</v>
      </c>
      <c r="X60" s="155">
        <f t="shared" ca="1" si="125"/>
        <v>0</v>
      </c>
      <c r="Y60" s="155">
        <f t="shared" ca="1" si="125"/>
        <v>0</v>
      </c>
      <c r="Z60" s="155">
        <f t="shared" ca="1" si="125"/>
        <v>0</v>
      </c>
      <c r="AA60" s="155">
        <f t="shared" ca="1" si="125"/>
        <v>0</v>
      </c>
      <c r="AB60" s="155">
        <f t="shared" ca="1" si="125"/>
        <v>0</v>
      </c>
      <c r="AC60" s="155">
        <f t="shared" ca="1" si="125"/>
        <v>0</v>
      </c>
      <c r="AD60" s="155">
        <f t="shared" ca="1" si="125"/>
        <v>0</v>
      </c>
      <c r="AE60" s="155">
        <f t="shared" ca="1" si="125"/>
        <v>0</v>
      </c>
    </row>
    <row r="61" spans="3:31">
      <c r="C61" s="62" t="str">
        <f>'CF(M)'!C99</f>
        <v>PropCo 지분매각</v>
      </c>
      <c r="E61" s="118">
        <f>'CF(M)'!A99</f>
        <v>99</v>
      </c>
      <c r="F61" s="118" t="str">
        <f t="shared" si="109"/>
        <v>'CF(M)'!99:99</v>
      </c>
      <c r="G61" s="111"/>
      <c r="H61" s="111"/>
      <c r="J61" s="152">
        <f t="shared" ca="1" si="110"/>
        <v>27283440.891883135</v>
      </c>
      <c r="K61" s="155">
        <f t="shared" ca="1" si="124"/>
        <v>0</v>
      </c>
      <c r="L61" s="155">
        <f t="shared" ca="1" si="124"/>
        <v>0</v>
      </c>
      <c r="M61" s="155">
        <f t="shared" ca="1" si="124"/>
        <v>0</v>
      </c>
      <c r="N61" s="155">
        <f t="shared" ca="1" si="124"/>
        <v>0</v>
      </c>
      <c r="O61" s="155">
        <f t="shared" ca="1" si="124"/>
        <v>0</v>
      </c>
      <c r="P61" s="155">
        <f t="shared" ca="1" si="124"/>
        <v>0</v>
      </c>
      <c r="Q61" s="155">
        <f t="shared" ca="1" si="124"/>
        <v>0</v>
      </c>
      <c r="R61" s="155">
        <f t="shared" ca="1" si="124"/>
        <v>0</v>
      </c>
      <c r="S61" s="155">
        <f t="shared" ca="1" si="124"/>
        <v>0</v>
      </c>
      <c r="T61" s="155">
        <f t="shared" ca="1" si="125"/>
        <v>0</v>
      </c>
      <c r="U61" s="155">
        <f t="shared" ca="1" si="125"/>
        <v>27283440.891883135</v>
      </c>
      <c r="V61" s="155">
        <f t="shared" ca="1" si="125"/>
        <v>0</v>
      </c>
      <c r="W61" s="155">
        <f t="shared" ca="1" si="125"/>
        <v>0</v>
      </c>
      <c r="X61" s="155">
        <f t="shared" ca="1" si="125"/>
        <v>0</v>
      </c>
      <c r="Y61" s="155">
        <f t="shared" ca="1" si="125"/>
        <v>0</v>
      </c>
      <c r="Z61" s="155">
        <f t="shared" ca="1" si="125"/>
        <v>0</v>
      </c>
      <c r="AA61" s="155">
        <f t="shared" ca="1" si="125"/>
        <v>0</v>
      </c>
      <c r="AB61" s="155">
        <f t="shared" ca="1" si="125"/>
        <v>0</v>
      </c>
      <c r="AC61" s="155">
        <f t="shared" ca="1" si="125"/>
        <v>0</v>
      </c>
      <c r="AD61" s="155">
        <f t="shared" ca="1" si="125"/>
        <v>0</v>
      </c>
      <c r="AE61" s="155">
        <f t="shared" ca="1" si="125"/>
        <v>0</v>
      </c>
    </row>
    <row r="62" spans="3:31">
      <c r="C62" s="62" t="str">
        <f>'CF(M)'!C100</f>
        <v>처분부대비용 (HoldCo)</v>
      </c>
      <c r="E62" s="118">
        <f>'CF(M)'!A100</f>
        <v>100</v>
      </c>
      <c r="F62" s="118" t="str">
        <f t="shared" si="109"/>
        <v>'CF(M)'!100:100</v>
      </c>
      <c r="G62" s="111"/>
      <c r="H62" s="111"/>
      <c r="J62" s="152">
        <f t="shared" ca="1" si="110"/>
        <v>0</v>
      </c>
      <c r="K62" s="155">
        <f t="shared" ca="1" si="124"/>
        <v>0</v>
      </c>
      <c r="L62" s="155">
        <f t="shared" ca="1" si="124"/>
        <v>0</v>
      </c>
      <c r="M62" s="155">
        <f t="shared" ca="1" si="124"/>
        <v>0</v>
      </c>
      <c r="N62" s="155">
        <f t="shared" ca="1" si="124"/>
        <v>0</v>
      </c>
      <c r="O62" s="155">
        <f t="shared" ca="1" si="124"/>
        <v>0</v>
      </c>
      <c r="P62" s="155">
        <f t="shared" ca="1" si="124"/>
        <v>0</v>
      </c>
      <c r="Q62" s="155">
        <f t="shared" ca="1" si="124"/>
        <v>0</v>
      </c>
      <c r="R62" s="155">
        <f t="shared" ca="1" si="124"/>
        <v>0</v>
      </c>
      <c r="S62" s="155">
        <f t="shared" ca="1" si="124"/>
        <v>0</v>
      </c>
      <c r="T62" s="155">
        <f t="shared" ca="1" si="125"/>
        <v>0</v>
      </c>
      <c r="U62" s="155">
        <f t="shared" ca="1" si="125"/>
        <v>0</v>
      </c>
      <c r="V62" s="155">
        <f t="shared" ca="1" si="125"/>
        <v>0</v>
      </c>
      <c r="W62" s="155">
        <f t="shared" ca="1" si="125"/>
        <v>0</v>
      </c>
      <c r="X62" s="155">
        <f t="shared" ca="1" si="125"/>
        <v>0</v>
      </c>
      <c r="Y62" s="155">
        <f t="shared" ca="1" si="125"/>
        <v>0</v>
      </c>
      <c r="Z62" s="155">
        <f t="shared" ca="1" si="125"/>
        <v>0</v>
      </c>
      <c r="AA62" s="155">
        <f t="shared" ca="1" si="125"/>
        <v>0</v>
      </c>
      <c r="AB62" s="155">
        <f t="shared" ca="1" si="125"/>
        <v>0</v>
      </c>
      <c r="AC62" s="155">
        <f t="shared" ca="1" si="125"/>
        <v>0</v>
      </c>
      <c r="AD62" s="155">
        <f t="shared" ca="1" si="125"/>
        <v>0</v>
      </c>
      <c r="AE62" s="155">
        <f t="shared" ca="1" si="125"/>
        <v>0</v>
      </c>
    </row>
    <row r="63" spans="3:31">
      <c r="C63" s="108" t="str">
        <f>'CF(M)'!C101</f>
        <v>재무현금흐름</v>
      </c>
      <c r="D63" s="108"/>
      <c r="E63" s="148">
        <f>'CF(M)'!A101</f>
        <v>101</v>
      </c>
      <c r="F63" s="148" t="str">
        <f t="shared" si="109"/>
        <v>'CF(M)'!101:101</v>
      </c>
      <c r="G63" s="108"/>
      <c r="H63" s="108"/>
      <c r="I63" s="108"/>
      <c r="J63" s="151">
        <f t="shared" ca="1" si="110"/>
        <v>-26308272.149198301</v>
      </c>
      <c r="K63" s="151">
        <f t="shared" ref="K63:AE63" ca="1" si="139">SUM(K64:K67)</f>
        <v>13524825</v>
      </c>
      <c r="L63" s="151">
        <f t="shared" ca="1" si="139"/>
        <v>-1133273.1749749989</v>
      </c>
      <c r="M63" s="151">
        <f t="shared" ca="1" si="139"/>
        <v>-1133273.1749749989</v>
      </c>
      <c r="N63" s="151">
        <f t="shared" ca="1" si="139"/>
        <v>-1193107.5763496244</v>
      </c>
      <c r="O63" s="151">
        <f t="shared" ca="1" si="139"/>
        <v>-1193107.5763496244</v>
      </c>
      <c r="P63" s="151">
        <f t="shared" ca="1" si="139"/>
        <v>-1253846.9937448674</v>
      </c>
      <c r="Q63" s="151">
        <f t="shared" ca="1" si="139"/>
        <v>-1253846.9937448674</v>
      </c>
      <c r="R63" s="151">
        <f t="shared" ca="1" si="139"/>
        <v>-1316005.0024010395</v>
      </c>
      <c r="S63" s="151">
        <f t="shared" ca="1" si="139"/>
        <v>-1316005.0024010395</v>
      </c>
      <c r="T63" s="151">
        <f t="shared" ca="1" si="139"/>
        <v>-1378595.3811870548</v>
      </c>
      <c r="U63" s="151">
        <f t="shared" ca="1" si="139"/>
        <v>-28662036.27307019</v>
      </c>
      <c r="V63" s="151">
        <f t="shared" ca="1" si="139"/>
        <v>0</v>
      </c>
      <c r="W63" s="151">
        <f t="shared" ca="1" si="139"/>
        <v>0</v>
      </c>
      <c r="X63" s="151">
        <f t="shared" ca="1" si="139"/>
        <v>0</v>
      </c>
      <c r="Y63" s="151">
        <f t="shared" ca="1" si="139"/>
        <v>0</v>
      </c>
      <c r="Z63" s="151">
        <f t="shared" ca="1" si="139"/>
        <v>0</v>
      </c>
      <c r="AA63" s="151">
        <f t="shared" ca="1" si="139"/>
        <v>0</v>
      </c>
      <c r="AB63" s="151">
        <f t="shared" ca="1" si="139"/>
        <v>0</v>
      </c>
      <c r="AC63" s="151">
        <f t="shared" ca="1" si="139"/>
        <v>0</v>
      </c>
      <c r="AD63" s="151">
        <f t="shared" ca="1" si="139"/>
        <v>0</v>
      </c>
      <c r="AE63" s="151">
        <f t="shared" ca="1" si="139"/>
        <v>0</v>
      </c>
    </row>
    <row r="64" spans="3:31">
      <c r="C64" s="62" t="str">
        <f>'CF(M)'!C102</f>
        <v>자본금 납입</v>
      </c>
      <c r="E64" s="118">
        <f>'CF(M)'!A102</f>
        <v>102</v>
      </c>
      <c r="F64" s="118" t="str">
        <f t="shared" si="109"/>
        <v>'CF(M)'!102:102</v>
      </c>
      <c r="G64" s="111"/>
      <c r="H64" s="111"/>
      <c r="J64" s="155">
        <f t="shared" ca="1" si="110"/>
        <v>13524825</v>
      </c>
      <c r="K64" s="155">
        <f t="shared" ca="1" si="124"/>
        <v>13524825</v>
      </c>
      <c r="L64" s="155">
        <f t="shared" ca="1" si="124"/>
        <v>0</v>
      </c>
      <c r="M64" s="155">
        <f t="shared" ca="1" si="124"/>
        <v>0</v>
      </c>
      <c r="N64" s="155">
        <f t="shared" ca="1" si="124"/>
        <v>0</v>
      </c>
      <c r="O64" s="155">
        <f t="shared" ca="1" si="124"/>
        <v>0</v>
      </c>
      <c r="P64" s="155">
        <f t="shared" ca="1" si="124"/>
        <v>0</v>
      </c>
      <c r="Q64" s="155">
        <f t="shared" ca="1" si="124"/>
        <v>0</v>
      </c>
      <c r="R64" s="155">
        <f t="shared" ca="1" si="124"/>
        <v>0</v>
      </c>
      <c r="S64" s="155">
        <f t="shared" ca="1" si="124"/>
        <v>0</v>
      </c>
      <c r="T64" s="155">
        <f t="shared" ca="1" si="125"/>
        <v>0</v>
      </c>
      <c r="U64" s="155">
        <f t="shared" ca="1" si="125"/>
        <v>0</v>
      </c>
      <c r="V64" s="155">
        <f t="shared" ca="1" si="125"/>
        <v>0</v>
      </c>
      <c r="W64" s="155">
        <f t="shared" ca="1" si="125"/>
        <v>0</v>
      </c>
      <c r="X64" s="155">
        <f t="shared" ca="1" si="125"/>
        <v>0</v>
      </c>
      <c r="Y64" s="155">
        <f t="shared" ca="1" si="125"/>
        <v>0</v>
      </c>
      <c r="Z64" s="155">
        <f t="shared" ca="1" si="125"/>
        <v>0</v>
      </c>
      <c r="AA64" s="155">
        <f t="shared" ca="1" si="125"/>
        <v>0</v>
      </c>
      <c r="AB64" s="155">
        <f t="shared" ca="1" si="125"/>
        <v>0</v>
      </c>
      <c r="AC64" s="155">
        <f t="shared" ca="1" si="125"/>
        <v>0</v>
      </c>
      <c r="AD64" s="155">
        <f t="shared" ca="1" si="125"/>
        <v>0</v>
      </c>
      <c r="AE64" s="155">
        <f t="shared" ca="1" si="125"/>
        <v>0</v>
      </c>
    </row>
    <row r="65" spans="3:31">
      <c r="C65" s="62" t="str">
        <f>'CF(M)'!C103</f>
        <v>자본금 반환</v>
      </c>
      <c r="E65" s="118">
        <f>'CF(M)'!A103</f>
        <v>103</v>
      </c>
      <c r="F65" s="118" t="str">
        <f t="shared" ref="F65:F67" si="140">$D$10&amp;E65&amp;":"&amp;E65</f>
        <v>'CF(M)'!103:103</v>
      </c>
      <c r="G65" s="111"/>
      <c r="H65" s="111"/>
      <c r="J65" s="155">
        <f t="shared" ref="J65:J67" ca="1" si="141">SUM(K65:AE65)</f>
        <v>-13524825</v>
      </c>
      <c r="K65" s="155">
        <f t="shared" ca="1" si="124"/>
        <v>0</v>
      </c>
      <c r="L65" s="155">
        <f t="shared" ca="1" si="124"/>
        <v>0</v>
      </c>
      <c r="M65" s="155">
        <f t="shared" ca="1" si="124"/>
        <v>0</v>
      </c>
      <c r="N65" s="155">
        <f t="shared" ca="1" si="124"/>
        <v>0</v>
      </c>
      <c r="O65" s="155">
        <f t="shared" ca="1" si="124"/>
        <v>0</v>
      </c>
      <c r="P65" s="155">
        <f t="shared" ca="1" si="124"/>
        <v>0</v>
      </c>
      <c r="Q65" s="155">
        <f t="shared" ca="1" si="124"/>
        <v>0</v>
      </c>
      <c r="R65" s="155">
        <f t="shared" ca="1" si="124"/>
        <v>0</v>
      </c>
      <c r="S65" s="155">
        <f t="shared" ca="1" si="124"/>
        <v>0</v>
      </c>
      <c r="T65" s="155">
        <f t="shared" ca="1" si="125"/>
        <v>0</v>
      </c>
      <c r="U65" s="155">
        <f t="shared" ca="1" si="125"/>
        <v>-13524825</v>
      </c>
      <c r="V65" s="155">
        <f t="shared" ca="1" si="125"/>
        <v>0</v>
      </c>
      <c r="W65" s="155">
        <f t="shared" ca="1" si="125"/>
        <v>0</v>
      </c>
      <c r="X65" s="155">
        <f t="shared" ca="1" si="125"/>
        <v>0</v>
      </c>
      <c r="Y65" s="155">
        <f t="shared" ca="1" si="125"/>
        <v>0</v>
      </c>
      <c r="Z65" s="155">
        <f t="shared" ca="1" si="125"/>
        <v>0</v>
      </c>
      <c r="AA65" s="155">
        <f t="shared" ca="1" si="125"/>
        <v>0</v>
      </c>
      <c r="AB65" s="155">
        <f t="shared" ca="1" si="125"/>
        <v>0</v>
      </c>
      <c r="AC65" s="155">
        <f t="shared" ca="1" si="125"/>
        <v>0</v>
      </c>
      <c r="AD65" s="155">
        <f t="shared" ca="1" si="125"/>
        <v>0</v>
      </c>
      <c r="AE65" s="155">
        <f t="shared" ca="1" si="125"/>
        <v>0</v>
      </c>
    </row>
    <row r="66" spans="3:31">
      <c r="C66" s="62" t="str">
        <f>'CF(M)'!C104</f>
        <v>운영배당 지급</v>
      </c>
      <c r="E66" s="118">
        <f>'CF(M)'!A104</f>
        <v>104</v>
      </c>
      <c r="F66" s="118" t="str">
        <f t="shared" si="140"/>
        <v>'CF(M)'!104:104</v>
      </c>
      <c r="G66" s="111"/>
      <c r="H66" s="111"/>
      <c r="J66" s="155">
        <f t="shared" ca="1" si="141"/>
        <v>-12549656.25731517</v>
      </c>
      <c r="K66" s="155">
        <f t="shared" ca="1" si="124"/>
        <v>0</v>
      </c>
      <c r="L66" s="155">
        <f t="shared" ca="1" si="124"/>
        <v>-1133273.1749749989</v>
      </c>
      <c r="M66" s="155">
        <f t="shared" ca="1" si="124"/>
        <v>-1133273.1749749989</v>
      </c>
      <c r="N66" s="155">
        <f t="shared" ca="1" si="124"/>
        <v>-1193107.5763496244</v>
      </c>
      <c r="O66" s="155">
        <f t="shared" ca="1" si="124"/>
        <v>-1193107.5763496244</v>
      </c>
      <c r="P66" s="155">
        <f t="shared" ca="1" si="124"/>
        <v>-1253846.9937448674</v>
      </c>
      <c r="Q66" s="155">
        <f t="shared" ca="1" si="124"/>
        <v>-1253846.9937448674</v>
      </c>
      <c r="R66" s="155">
        <f t="shared" ca="1" si="124"/>
        <v>-1316005.0024010395</v>
      </c>
      <c r="S66" s="155">
        <f t="shared" ca="1" si="124"/>
        <v>-1316005.0024010395</v>
      </c>
      <c r="T66" s="155">
        <f t="shared" ca="1" si="125"/>
        <v>-1378595.3811870548</v>
      </c>
      <c r="U66" s="155">
        <f t="shared" ca="1" si="125"/>
        <v>-1378595.3811870548</v>
      </c>
      <c r="V66" s="155">
        <f t="shared" ca="1" si="125"/>
        <v>0</v>
      </c>
      <c r="W66" s="155">
        <f t="shared" ca="1" si="125"/>
        <v>0</v>
      </c>
      <c r="X66" s="155">
        <f t="shared" ca="1" si="125"/>
        <v>0</v>
      </c>
      <c r="Y66" s="155">
        <f t="shared" ca="1" si="125"/>
        <v>0</v>
      </c>
      <c r="Z66" s="155">
        <f t="shared" ca="1" si="125"/>
        <v>0</v>
      </c>
      <c r="AA66" s="155">
        <f t="shared" ca="1" si="125"/>
        <v>0</v>
      </c>
      <c r="AB66" s="155">
        <f t="shared" ca="1" si="125"/>
        <v>0</v>
      </c>
      <c r="AC66" s="155">
        <f t="shared" ca="1" si="125"/>
        <v>0</v>
      </c>
      <c r="AD66" s="155">
        <f t="shared" ca="1" si="125"/>
        <v>0</v>
      </c>
      <c r="AE66" s="155">
        <f t="shared" ca="1" si="125"/>
        <v>0</v>
      </c>
    </row>
    <row r="67" spans="3:31">
      <c r="C67" s="62" t="str">
        <f>'CF(M)'!C105</f>
        <v>청산배당 지급</v>
      </c>
      <c r="E67" s="118">
        <f>'CF(M)'!A105</f>
        <v>105</v>
      </c>
      <c r="F67" s="118" t="str">
        <f t="shared" si="140"/>
        <v>'CF(M)'!105:105</v>
      </c>
      <c r="G67" s="111"/>
      <c r="H67" s="111"/>
      <c r="J67" s="155">
        <f t="shared" ca="1" si="141"/>
        <v>-13758615.891883135</v>
      </c>
      <c r="K67" s="155">
        <f t="shared" ca="1" si="124"/>
        <v>0</v>
      </c>
      <c r="L67" s="155">
        <f t="shared" ca="1" si="124"/>
        <v>0</v>
      </c>
      <c r="M67" s="155">
        <f t="shared" ca="1" si="124"/>
        <v>0</v>
      </c>
      <c r="N67" s="155">
        <f t="shared" ca="1" si="124"/>
        <v>0</v>
      </c>
      <c r="O67" s="155">
        <f t="shared" ca="1" si="124"/>
        <v>0</v>
      </c>
      <c r="P67" s="155">
        <f t="shared" ca="1" si="124"/>
        <v>0</v>
      </c>
      <c r="Q67" s="155">
        <f t="shared" ca="1" si="124"/>
        <v>0</v>
      </c>
      <c r="R67" s="155">
        <f t="shared" ca="1" si="124"/>
        <v>0</v>
      </c>
      <c r="S67" s="155">
        <f t="shared" ca="1" si="124"/>
        <v>0</v>
      </c>
      <c r="T67" s="155">
        <f t="shared" ca="1" si="125"/>
        <v>0</v>
      </c>
      <c r="U67" s="155">
        <f t="shared" ca="1" si="125"/>
        <v>-13758615.891883135</v>
      </c>
      <c r="V67" s="155">
        <f t="shared" ca="1" si="125"/>
        <v>0</v>
      </c>
      <c r="W67" s="155">
        <f t="shared" ca="1" si="125"/>
        <v>0</v>
      </c>
      <c r="X67" s="155">
        <f t="shared" ca="1" si="125"/>
        <v>0</v>
      </c>
      <c r="Y67" s="155">
        <f t="shared" ca="1" si="125"/>
        <v>0</v>
      </c>
      <c r="Z67" s="155">
        <f t="shared" ca="1" si="125"/>
        <v>0</v>
      </c>
      <c r="AA67" s="155">
        <f t="shared" ca="1" si="125"/>
        <v>0</v>
      </c>
      <c r="AB67" s="155">
        <f t="shared" ca="1" si="125"/>
        <v>0</v>
      </c>
      <c r="AC67" s="155">
        <f t="shared" ca="1" si="125"/>
        <v>0</v>
      </c>
      <c r="AD67" s="155">
        <f t="shared" ca="1" si="125"/>
        <v>0</v>
      </c>
      <c r="AE67" s="155">
        <f t="shared" ca="1" si="125"/>
        <v>0</v>
      </c>
    </row>
    <row r="68" spans="3:31">
      <c r="C68" s="112" t="str">
        <f>'CF(M)'!C106</f>
        <v>현금의 변동</v>
      </c>
      <c r="D68" s="112"/>
      <c r="E68" s="227">
        <f>'CF(M)'!A106</f>
        <v>106</v>
      </c>
      <c r="F68" s="227" t="str">
        <f t="shared" si="109"/>
        <v>'CF(M)'!106:106</v>
      </c>
      <c r="G68" s="112"/>
      <c r="H68" s="112"/>
      <c r="I68" s="112"/>
      <c r="J68" s="195">
        <f t="shared" ca="1" si="110"/>
        <v>0</v>
      </c>
      <c r="K68" s="195">
        <f t="shared" ref="K68:AE68" ca="1" si="142">K55+K58+K63</f>
        <v>0</v>
      </c>
      <c r="L68" s="195">
        <f t="shared" ca="1" si="142"/>
        <v>0</v>
      </c>
      <c r="M68" s="195">
        <f t="shared" ca="1" si="142"/>
        <v>0</v>
      </c>
      <c r="N68" s="195">
        <f t="shared" ca="1" si="142"/>
        <v>0</v>
      </c>
      <c r="O68" s="195">
        <f t="shared" ca="1" si="142"/>
        <v>0</v>
      </c>
      <c r="P68" s="195">
        <f t="shared" ca="1" si="142"/>
        <v>0</v>
      </c>
      <c r="Q68" s="195">
        <f t="shared" ca="1" si="142"/>
        <v>0</v>
      </c>
      <c r="R68" s="195">
        <f t="shared" ca="1" si="142"/>
        <v>0</v>
      </c>
      <c r="S68" s="195">
        <f t="shared" ca="1" si="142"/>
        <v>0</v>
      </c>
      <c r="T68" s="195">
        <f t="shared" ca="1" si="142"/>
        <v>0</v>
      </c>
      <c r="U68" s="195">
        <f t="shared" ca="1" si="142"/>
        <v>0</v>
      </c>
      <c r="V68" s="195">
        <f t="shared" ca="1" si="142"/>
        <v>0</v>
      </c>
      <c r="W68" s="195">
        <f t="shared" ca="1" si="142"/>
        <v>0</v>
      </c>
      <c r="X68" s="195">
        <f t="shared" ca="1" si="142"/>
        <v>0</v>
      </c>
      <c r="Y68" s="195">
        <f t="shared" ca="1" si="142"/>
        <v>0</v>
      </c>
      <c r="Z68" s="195">
        <f t="shared" ca="1" si="142"/>
        <v>0</v>
      </c>
      <c r="AA68" s="195">
        <f t="shared" ca="1" si="142"/>
        <v>0</v>
      </c>
      <c r="AB68" s="195">
        <f t="shared" ca="1" si="142"/>
        <v>0</v>
      </c>
      <c r="AC68" s="195">
        <f t="shared" ca="1" si="142"/>
        <v>0</v>
      </c>
      <c r="AD68" s="195">
        <f t="shared" ca="1" si="142"/>
        <v>0</v>
      </c>
      <c r="AE68" s="195">
        <f t="shared" ca="1" si="142"/>
        <v>0</v>
      </c>
    </row>
    <row r="69" spans="3:31">
      <c r="C69" s="194" t="str">
        <f>'CF(M)'!C107</f>
        <v>기초의 현금</v>
      </c>
      <c r="D69" s="194"/>
      <c r="E69" s="228">
        <f>'CF(M)'!A107</f>
        <v>107</v>
      </c>
      <c r="F69" s="228" t="str">
        <f t="shared" si="109"/>
        <v>'CF(M)'!107:107</v>
      </c>
      <c r="G69" s="194"/>
      <c r="H69" s="194"/>
      <c r="I69" s="194"/>
      <c r="J69" s="158">
        <f>K69</f>
        <v>0</v>
      </c>
      <c r="K69" s="229">
        <v>0</v>
      </c>
      <c r="L69" s="229">
        <f ca="1">K70</f>
        <v>0</v>
      </c>
      <c r="M69" s="229">
        <f t="shared" ref="M69:AE69" ca="1" si="143">L70</f>
        <v>0</v>
      </c>
      <c r="N69" s="229">
        <f t="shared" ca="1" si="143"/>
        <v>0</v>
      </c>
      <c r="O69" s="229">
        <f t="shared" ca="1" si="143"/>
        <v>0</v>
      </c>
      <c r="P69" s="229">
        <f t="shared" ca="1" si="143"/>
        <v>0</v>
      </c>
      <c r="Q69" s="229">
        <f t="shared" ca="1" si="143"/>
        <v>0</v>
      </c>
      <c r="R69" s="229">
        <f t="shared" ca="1" si="143"/>
        <v>0</v>
      </c>
      <c r="S69" s="229">
        <f t="shared" ca="1" si="143"/>
        <v>0</v>
      </c>
      <c r="T69" s="229">
        <f t="shared" ca="1" si="143"/>
        <v>0</v>
      </c>
      <c r="U69" s="229">
        <f t="shared" ca="1" si="143"/>
        <v>0</v>
      </c>
      <c r="V69" s="229">
        <f t="shared" ca="1" si="143"/>
        <v>0</v>
      </c>
      <c r="W69" s="229">
        <f t="shared" ca="1" si="143"/>
        <v>0</v>
      </c>
      <c r="X69" s="229">
        <f t="shared" ca="1" si="143"/>
        <v>0</v>
      </c>
      <c r="Y69" s="229">
        <f t="shared" ca="1" si="143"/>
        <v>0</v>
      </c>
      <c r="Z69" s="229">
        <f t="shared" ca="1" si="143"/>
        <v>0</v>
      </c>
      <c r="AA69" s="229">
        <f t="shared" ca="1" si="143"/>
        <v>0</v>
      </c>
      <c r="AB69" s="229">
        <f t="shared" ca="1" si="143"/>
        <v>0</v>
      </c>
      <c r="AC69" s="229">
        <f t="shared" ca="1" si="143"/>
        <v>0</v>
      </c>
      <c r="AD69" s="229">
        <f t="shared" ca="1" si="143"/>
        <v>0</v>
      </c>
      <c r="AE69" s="229">
        <f t="shared" ca="1" si="143"/>
        <v>0</v>
      </c>
    </row>
    <row r="70" spans="3:31">
      <c r="C70" s="108" t="str">
        <f>'CF(M)'!C108</f>
        <v>기말의 현금</v>
      </c>
      <c r="D70" s="108"/>
      <c r="E70" s="148">
        <f>'CF(M)'!A108</f>
        <v>108</v>
      </c>
      <c r="F70" s="148" t="str">
        <f t="shared" si="109"/>
        <v>'CF(M)'!108:108</v>
      </c>
      <c r="G70" s="108"/>
      <c r="H70" s="108"/>
      <c r="I70" s="108"/>
      <c r="J70" s="159">
        <f ca="1">AE70</f>
        <v>0</v>
      </c>
      <c r="K70" s="159">
        <f ca="1">SUM(K68:K69)</f>
        <v>0</v>
      </c>
      <c r="L70" s="159">
        <f ca="1">SUM(L68:L69)</f>
        <v>0</v>
      </c>
      <c r="M70" s="159">
        <f t="shared" ref="M70:S70" ca="1" si="144">SUM(M68:M69)</f>
        <v>0</v>
      </c>
      <c r="N70" s="159">
        <f t="shared" ca="1" si="144"/>
        <v>0</v>
      </c>
      <c r="O70" s="159">
        <f t="shared" ca="1" si="144"/>
        <v>0</v>
      </c>
      <c r="P70" s="159">
        <f t="shared" ca="1" si="144"/>
        <v>0</v>
      </c>
      <c r="Q70" s="159">
        <f t="shared" ca="1" si="144"/>
        <v>0</v>
      </c>
      <c r="R70" s="159">
        <f t="shared" ca="1" si="144"/>
        <v>0</v>
      </c>
      <c r="S70" s="159">
        <f t="shared" ca="1" si="144"/>
        <v>0</v>
      </c>
      <c r="T70" s="159">
        <f t="shared" ref="T70" ca="1" si="145">SUM(T68:T69)</f>
        <v>0</v>
      </c>
      <c r="U70" s="159">
        <f t="shared" ref="U70" ca="1" si="146">SUM(U68:U69)</f>
        <v>0</v>
      </c>
      <c r="V70" s="159">
        <f t="shared" ref="V70" ca="1" si="147">SUM(V68:V69)</f>
        <v>0</v>
      </c>
      <c r="W70" s="159">
        <f t="shared" ref="W70" ca="1" si="148">SUM(W68:W69)</f>
        <v>0</v>
      </c>
      <c r="X70" s="159">
        <f t="shared" ref="X70" ca="1" si="149">SUM(X68:X69)</f>
        <v>0</v>
      </c>
      <c r="Y70" s="159">
        <f t="shared" ref="Y70" ca="1" si="150">SUM(Y68:Y69)</f>
        <v>0</v>
      </c>
      <c r="Z70" s="159">
        <f t="shared" ref="Z70" ca="1" si="151">SUM(Z68:Z69)</f>
        <v>0</v>
      </c>
      <c r="AA70" s="159">
        <f t="shared" ref="AA70" ca="1" si="152">SUM(AA68:AA69)</f>
        <v>0</v>
      </c>
      <c r="AB70" s="159">
        <f t="shared" ref="AB70" ca="1" si="153">SUM(AB68:AB69)</f>
        <v>0</v>
      </c>
      <c r="AC70" s="159">
        <f t="shared" ref="AC70" ca="1" si="154">SUM(AC68:AC69)</f>
        <v>0</v>
      </c>
      <c r="AD70" s="159">
        <f t="shared" ref="AD70" ca="1" si="155">SUM(AD68:AD69)</f>
        <v>0</v>
      </c>
      <c r="AE70" s="159">
        <f t="shared" ref="AE70" ca="1" si="156">SUM(AE68:AE69)</f>
        <v>0</v>
      </c>
    </row>
    <row r="71" spans="3:31">
      <c r="E71" s="118">
        <f>'CF(M)'!A109</f>
        <v>109</v>
      </c>
      <c r="F71" s="118" t="str">
        <f t="shared" si="109"/>
        <v>'CF(M)'!109:109</v>
      </c>
      <c r="J71" s="155"/>
      <c r="K71" s="155"/>
      <c r="L71" s="155"/>
      <c r="M71" s="155"/>
      <c r="N71" s="155"/>
      <c r="O71" s="155"/>
      <c r="P71" s="155"/>
      <c r="Q71" s="155"/>
      <c r="R71" s="155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155"/>
    </row>
    <row r="72" spans="3:31">
      <c r="C72" s="173" t="s">
        <v>99</v>
      </c>
      <c r="D72" s="173"/>
      <c r="E72" s="173"/>
      <c r="F72" s="173"/>
      <c r="G72" s="173"/>
      <c r="H72" s="173"/>
      <c r="I72" s="173"/>
      <c r="J72" s="170">
        <f ca="1">-((J66+J39)/(J64+J35)/($I$5/12))</f>
        <v>7.8872518642188055E-2</v>
      </c>
      <c r="K72" s="176"/>
      <c r="L72" s="179">
        <f t="shared" ref="L72:AE72" ca="1" si="157">-(L66+L39)/($K$64+$K$35)*$I$6</f>
        <v>7.6168106738114666E-2</v>
      </c>
      <c r="M72" s="179">
        <f t="shared" ca="1" si="157"/>
        <v>7.6168106738114666E-2</v>
      </c>
      <c r="N72" s="179">
        <f t="shared" ca="1" si="157"/>
        <v>7.749782658798772E-2</v>
      </c>
      <c r="O72" s="179">
        <f t="shared" ca="1" si="157"/>
        <v>7.749782658798772E-2</v>
      </c>
      <c r="P72" s="179">
        <f t="shared" ca="1" si="157"/>
        <v>7.8847658910609256E-2</v>
      </c>
      <c r="Q72" s="179">
        <f t="shared" ca="1" si="157"/>
        <v>7.8847658910609256E-2</v>
      </c>
      <c r="R72" s="179">
        <f t="shared" ca="1" si="157"/>
        <v>8.022901705976497E-2</v>
      </c>
      <c r="S72" s="179">
        <f t="shared" ca="1" si="157"/>
        <v>8.022901705976497E-2</v>
      </c>
      <c r="T72" s="179">
        <f t="shared" ca="1" si="157"/>
        <v>8.1619983914463609E-2</v>
      </c>
      <c r="U72" s="179">
        <f t="shared" ca="1" si="157"/>
        <v>8.1619983914463609E-2</v>
      </c>
      <c r="V72" s="179">
        <f t="shared" ca="1" si="157"/>
        <v>0</v>
      </c>
      <c r="W72" s="179">
        <f t="shared" ca="1" si="157"/>
        <v>0</v>
      </c>
      <c r="X72" s="179">
        <f t="shared" ca="1" si="157"/>
        <v>0</v>
      </c>
      <c r="Y72" s="179">
        <f t="shared" ca="1" si="157"/>
        <v>0</v>
      </c>
      <c r="Z72" s="179">
        <f t="shared" ca="1" si="157"/>
        <v>0</v>
      </c>
      <c r="AA72" s="179">
        <f t="shared" ca="1" si="157"/>
        <v>0</v>
      </c>
      <c r="AB72" s="179">
        <f t="shared" ca="1" si="157"/>
        <v>0</v>
      </c>
      <c r="AC72" s="179">
        <f t="shared" ca="1" si="157"/>
        <v>0</v>
      </c>
      <c r="AD72" s="179">
        <f t="shared" ca="1" si="157"/>
        <v>0</v>
      </c>
      <c r="AE72" s="179">
        <f t="shared" ca="1" si="157"/>
        <v>0</v>
      </c>
    </row>
    <row r="73" spans="3:31">
      <c r="C73" s="174" t="s">
        <v>107</v>
      </c>
      <c r="D73" s="174"/>
      <c r="E73" s="174"/>
      <c r="F73" s="174"/>
      <c r="G73" s="174"/>
      <c r="H73" s="174"/>
      <c r="I73" s="174"/>
      <c r="J73" s="171">
        <f ca="1">-SUM(J66:J67,J39)/(J64+J35)/($I$5/12)</f>
        <v>0.10944874943569025</v>
      </c>
      <c r="K73" s="177"/>
      <c r="L73" s="177"/>
      <c r="M73" s="177"/>
      <c r="N73" s="177"/>
      <c r="O73" s="177"/>
      <c r="P73" s="177"/>
      <c r="Q73" s="177"/>
      <c r="R73" s="177"/>
      <c r="S73" s="177"/>
      <c r="T73" s="177"/>
      <c r="U73" s="177"/>
      <c r="V73" s="177"/>
      <c r="W73" s="177"/>
      <c r="X73" s="177"/>
      <c r="Y73" s="177"/>
      <c r="Z73" s="177"/>
      <c r="AA73" s="177"/>
      <c r="AB73" s="177"/>
      <c r="AC73" s="177"/>
      <c r="AD73" s="177"/>
      <c r="AE73" s="177"/>
    </row>
    <row r="74" spans="3:31">
      <c r="C74" s="174" t="s">
        <v>100</v>
      </c>
      <c r="D74" s="174"/>
      <c r="E74" s="174"/>
      <c r="F74" s="174"/>
      <c r="G74" s="174"/>
      <c r="H74" s="174"/>
      <c r="I74" s="174"/>
      <c r="J74" s="171">
        <f t="shared" ref="J74:J75" ca="1" si="158">XIRR(K74:AE74,$K$2:$AE$2)</f>
        <v>8.0174449086189287E-2</v>
      </c>
      <c r="K74" s="177">
        <f t="shared" ref="K74:AE74" ca="1" si="159">SUM(K64,K65,K66,K35,K36,K39)</f>
        <v>89995500</v>
      </c>
      <c r="L74" s="177">
        <f t="shared" ca="1" si="159"/>
        <v>-3427393.4249749989</v>
      </c>
      <c r="M74" s="177">
        <f t="shared" ca="1" si="159"/>
        <v>-3427393.4249749989</v>
      </c>
      <c r="N74" s="177">
        <f t="shared" ca="1" si="159"/>
        <v>-3487227.8263496244</v>
      </c>
      <c r="O74" s="177">
        <f t="shared" ca="1" si="159"/>
        <v>-3487227.8263496244</v>
      </c>
      <c r="P74" s="177">
        <f t="shared" ca="1" si="159"/>
        <v>-3547967.2437448674</v>
      </c>
      <c r="Q74" s="177">
        <f t="shared" ca="1" si="159"/>
        <v>-3547967.2437448674</v>
      </c>
      <c r="R74" s="177">
        <f t="shared" ca="1" si="159"/>
        <v>-3610125.2524010395</v>
      </c>
      <c r="S74" s="177">
        <f t="shared" ca="1" si="159"/>
        <v>-3610125.2524010395</v>
      </c>
      <c r="T74" s="177">
        <f t="shared" ca="1" si="159"/>
        <v>-3672715.6311870548</v>
      </c>
      <c r="U74" s="177">
        <f t="shared" ca="1" si="159"/>
        <v>-93668215.631187052</v>
      </c>
      <c r="V74" s="177">
        <f t="shared" ca="1" si="159"/>
        <v>0</v>
      </c>
      <c r="W74" s="177">
        <f t="shared" ca="1" si="159"/>
        <v>0</v>
      </c>
      <c r="X74" s="177">
        <f t="shared" ca="1" si="159"/>
        <v>0</v>
      </c>
      <c r="Y74" s="177">
        <f t="shared" ca="1" si="159"/>
        <v>0</v>
      </c>
      <c r="Z74" s="177">
        <f t="shared" ca="1" si="159"/>
        <v>0</v>
      </c>
      <c r="AA74" s="177">
        <f t="shared" ca="1" si="159"/>
        <v>0</v>
      </c>
      <c r="AB74" s="177">
        <f t="shared" ca="1" si="159"/>
        <v>0</v>
      </c>
      <c r="AC74" s="177">
        <f t="shared" ca="1" si="159"/>
        <v>0</v>
      </c>
      <c r="AD74" s="177">
        <f t="shared" ca="1" si="159"/>
        <v>0</v>
      </c>
      <c r="AE74" s="177">
        <f t="shared" ca="1" si="159"/>
        <v>0</v>
      </c>
    </row>
    <row r="75" spans="3:31">
      <c r="C75" s="175" t="s">
        <v>101</v>
      </c>
      <c r="D75" s="175"/>
      <c r="E75" s="175"/>
      <c r="F75" s="175"/>
      <c r="G75" s="175"/>
      <c r="H75" s="175"/>
      <c r="I75" s="175"/>
      <c r="J75" s="172">
        <f t="shared" ca="1" si="158"/>
        <v>0.10534616112709044</v>
      </c>
      <c r="K75" s="178">
        <f t="shared" ref="K75:AE75" ca="1" si="160">K74+K67</f>
        <v>89995500</v>
      </c>
      <c r="L75" s="178">
        <f t="shared" ca="1" si="160"/>
        <v>-3427393.4249749989</v>
      </c>
      <c r="M75" s="178">
        <f t="shared" ca="1" si="160"/>
        <v>-3427393.4249749989</v>
      </c>
      <c r="N75" s="178">
        <f t="shared" ca="1" si="160"/>
        <v>-3487227.8263496244</v>
      </c>
      <c r="O75" s="178">
        <f t="shared" ca="1" si="160"/>
        <v>-3487227.8263496244</v>
      </c>
      <c r="P75" s="178">
        <f t="shared" ca="1" si="160"/>
        <v>-3547967.2437448674</v>
      </c>
      <c r="Q75" s="178">
        <f t="shared" ca="1" si="160"/>
        <v>-3547967.2437448674</v>
      </c>
      <c r="R75" s="178">
        <f t="shared" ca="1" si="160"/>
        <v>-3610125.2524010395</v>
      </c>
      <c r="S75" s="178">
        <f t="shared" ca="1" si="160"/>
        <v>-3610125.2524010395</v>
      </c>
      <c r="T75" s="178">
        <f t="shared" ca="1" si="160"/>
        <v>-3672715.6311870548</v>
      </c>
      <c r="U75" s="178">
        <f t="shared" ca="1" si="160"/>
        <v>-107426831.52307019</v>
      </c>
      <c r="V75" s="178">
        <f t="shared" ca="1" si="160"/>
        <v>0</v>
      </c>
      <c r="W75" s="178">
        <f t="shared" ca="1" si="160"/>
        <v>0</v>
      </c>
      <c r="X75" s="178">
        <f t="shared" ca="1" si="160"/>
        <v>0</v>
      </c>
      <c r="Y75" s="178">
        <f t="shared" ca="1" si="160"/>
        <v>0</v>
      </c>
      <c r="Z75" s="178">
        <f t="shared" ca="1" si="160"/>
        <v>0</v>
      </c>
      <c r="AA75" s="178">
        <f t="shared" ca="1" si="160"/>
        <v>0</v>
      </c>
      <c r="AB75" s="178">
        <f t="shared" ca="1" si="160"/>
        <v>0</v>
      </c>
      <c r="AC75" s="178">
        <f t="shared" ca="1" si="160"/>
        <v>0</v>
      </c>
      <c r="AD75" s="178">
        <f t="shared" ca="1" si="160"/>
        <v>0</v>
      </c>
      <c r="AE75" s="178">
        <f t="shared" ca="1" si="160"/>
        <v>0</v>
      </c>
    </row>
    <row r="76" spans="3:31">
      <c r="E76" s="118"/>
      <c r="F76" s="118"/>
      <c r="J76" s="155"/>
      <c r="K76" s="155"/>
      <c r="L76" s="155"/>
      <c r="M76" s="155"/>
      <c r="N76" s="155"/>
      <c r="O76" s="155"/>
      <c r="P76" s="155"/>
      <c r="Q76" s="155"/>
      <c r="R76" s="155"/>
      <c r="S76" s="155"/>
      <c r="T76" s="155"/>
      <c r="U76" s="155"/>
      <c r="V76" s="155"/>
      <c r="W76" s="155"/>
      <c r="X76" s="155"/>
      <c r="Y76" s="155"/>
      <c r="Z76" s="155"/>
      <c r="AA76" s="155"/>
      <c r="AB76" s="155"/>
      <c r="AC76" s="155"/>
      <c r="AD76" s="155"/>
      <c r="AE76" s="155"/>
    </row>
    <row r="77" spans="3:31">
      <c r="E77" s="118"/>
      <c r="F77" s="118"/>
      <c r="J77" s="155"/>
      <c r="K77" s="155"/>
      <c r="L77" s="155"/>
      <c r="M77" s="155"/>
      <c r="N77" s="155"/>
      <c r="O77" s="155"/>
      <c r="P77" s="155"/>
      <c r="Q77" s="155"/>
      <c r="R77" s="155"/>
      <c r="S77" s="155"/>
      <c r="T77" s="155"/>
      <c r="U77" s="155"/>
      <c r="V77" s="155"/>
      <c r="W77" s="155"/>
      <c r="X77" s="155"/>
      <c r="Y77" s="155"/>
      <c r="Z77" s="155"/>
      <c r="AA77" s="155"/>
      <c r="AB77" s="155"/>
      <c r="AC77" s="155"/>
      <c r="AD77" s="155"/>
      <c r="AE77" s="155"/>
    </row>
    <row r="78" spans="3:31">
      <c r="E78" s="118"/>
      <c r="F78" s="118"/>
      <c r="J78" s="155"/>
      <c r="K78" s="155"/>
      <c r="L78" s="155"/>
      <c r="M78" s="155"/>
      <c r="N78" s="155"/>
      <c r="O78" s="155"/>
      <c r="P78" s="155"/>
      <c r="Q78" s="155"/>
      <c r="R78" s="155"/>
      <c r="S78" s="155"/>
      <c r="T78" s="155"/>
      <c r="U78" s="155"/>
      <c r="V78" s="155"/>
      <c r="W78" s="155"/>
      <c r="X78" s="155"/>
      <c r="Y78" s="155"/>
      <c r="Z78" s="155"/>
      <c r="AA78" s="155"/>
      <c r="AB78" s="155"/>
      <c r="AC78" s="155"/>
      <c r="AD78" s="155"/>
      <c r="AE78" s="155"/>
    </row>
    <row r="79" spans="3:31">
      <c r="E79" s="118"/>
      <c r="F79" s="118"/>
      <c r="J79" s="155"/>
      <c r="K79" s="155"/>
      <c r="L79" s="155"/>
      <c r="M79" s="155"/>
      <c r="N79" s="155"/>
      <c r="O79" s="155"/>
      <c r="P79" s="155"/>
      <c r="Q79" s="155"/>
      <c r="R79" s="155"/>
      <c r="S79" s="155"/>
      <c r="T79" s="155"/>
      <c r="U79" s="155"/>
      <c r="V79" s="155"/>
      <c r="W79" s="155"/>
      <c r="X79" s="155"/>
      <c r="Y79" s="155"/>
      <c r="Z79" s="155"/>
      <c r="AA79" s="155"/>
      <c r="AB79" s="155"/>
      <c r="AC79" s="155"/>
      <c r="AD79" s="155"/>
      <c r="AE79" s="155"/>
    </row>
    <row r="80" spans="3:31">
      <c r="C80" s="119" t="str">
        <f>'CF(M)'!C122</f>
        <v>4.1. K-REF CF (EUR, 헷지 전)</v>
      </c>
      <c r="E80" s="118"/>
      <c r="F80" s="118"/>
      <c r="J80" s="155"/>
      <c r="K80" s="155"/>
      <c r="L80" s="155"/>
      <c r="M80" s="155"/>
      <c r="N80" s="155"/>
      <c r="O80" s="155"/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55"/>
      <c r="AE80" s="155"/>
    </row>
    <row r="81" spans="3:31">
      <c r="C81" s="108" t="s">
        <v>52</v>
      </c>
      <c r="D81" s="108"/>
      <c r="E81" s="148"/>
      <c r="F81" s="148"/>
      <c r="G81" s="108"/>
      <c r="H81" s="108"/>
      <c r="I81" s="108"/>
      <c r="J81" s="151">
        <f t="shared" ref="J81:J102" ca="1" si="161">SUM(K81:AE81)</f>
        <v>33789744.613873921</v>
      </c>
      <c r="K81" s="159">
        <f ca="1">SUM(K82:K89)</f>
        <v>0</v>
      </c>
      <c r="L81" s="159">
        <f t="shared" ref="L81:S81" ca="1" si="162">SUM(L82:L89)</f>
        <v>3257828.8074092022</v>
      </c>
      <c r="M81" s="159">
        <f t="shared" ca="1" si="162"/>
        <v>3257828.8074092022</v>
      </c>
      <c r="N81" s="159">
        <f t="shared" ca="1" si="162"/>
        <v>3317384.9002945079</v>
      </c>
      <c r="O81" s="159">
        <f t="shared" ca="1" si="162"/>
        <v>3317384.9002945079</v>
      </c>
      <c r="P81" s="159">
        <f t="shared" ca="1" si="162"/>
        <v>3377851.4007561198</v>
      </c>
      <c r="Q81" s="159">
        <f t="shared" ca="1" si="162"/>
        <v>3377851.4007561198</v>
      </c>
      <c r="R81" s="159">
        <f t="shared" ca="1" si="162"/>
        <v>3439739.6261478835</v>
      </c>
      <c r="S81" s="159">
        <f t="shared" ca="1" si="162"/>
        <v>3439739.6261478835</v>
      </c>
      <c r="T81" s="159">
        <f t="shared" ref="T81" ca="1" si="163">SUM(T82:T89)</f>
        <v>3502067.572329245</v>
      </c>
      <c r="U81" s="159">
        <f t="shared" ref="U81" ca="1" si="164">SUM(U82:U89)</f>
        <v>3502067.572329245</v>
      </c>
      <c r="V81" s="159">
        <f t="shared" ref="V81" ca="1" si="165">SUM(V82:V89)</f>
        <v>0</v>
      </c>
      <c r="W81" s="159">
        <f t="shared" ref="W81" ca="1" si="166">SUM(W82:W89)</f>
        <v>0</v>
      </c>
      <c r="X81" s="159">
        <f t="shared" ref="X81" ca="1" si="167">SUM(X82:X89)</f>
        <v>0</v>
      </c>
      <c r="Y81" s="159">
        <f t="shared" ref="Y81" ca="1" si="168">SUM(Y82:Y89)</f>
        <v>0</v>
      </c>
      <c r="Z81" s="159">
        <f t="shared" ref="Z81" ca="1" si="169">SUM(Z82:Z89)</f>
        <v>0</v>
      </c>
      <c r="AA81" s="159">
        <f t="shared" ref="AA81" ca="1" si="170">SUM(AA82:AA89)</f>
        <v>0</v>
      </c>
      <c r="AB81" s="159">
        <f t="shared" ref="AB81" ca="1" si="171">SUM(AB82:AB89)</f>
        <v>0</v>
      </c>
      <c r="AC81" s="159">
        <f t="shared" ref="AC81" ca="1" si="172">SUM(AC82:AC89)</f>
        <v>0</v>
      </c>
      <c r="AD81" s="159">
        <f t="shared" ref="AD81" ca="1" si="173">SUM(AD82:AD89)</f>
        <v>0</v>
      </c>
      <c r="AE81" s="159">
        <f t="shared" ref="AE81" ca="1" si="174">SUM(AE82:AE89)</f>
        <v>0</v>
      </c>
    </row>
    <row r="82" spans="3:31">
      <c r="C82" s="62" t="str">
        <f>'CF(M)'!C124</f>
        <v>HoldCo 운영배당</v>
      </c>
      <c r="E82" s="118">
        <f>'CF(M)'!A124</f>
        <v>124</v>
      </c>
      <c r="F82" s="118" t="str">
        <f t="shared" si="109"/>
        <v>'CF(M)'!124:124</v>
      </c>
      <c r="J82" s="155">
        <f t="shared" ca="1" si="161"/>
        <v>12549656.25731517</v>
      </c>
      <c r="K82" s="155">
        <f t="shared" ref="K82:Z101" ca="1" si="175">SUMIF(INDIRECT($F$10),K$6,INDIRECT($F82))</f>
        <v>0</v>
      </c>
      <c r="L82" s="155">
        <f t="shared" ca="1" si="175"/>
        <v>1133273.1749749989</v>
      </c>
      <c r="M82" s="155">
        <f t="shared" ca="1" si="175"/>
        <v>1133273.1749749989</v>
      </c>
      <c r="N82" s="155">
        <f t="shared" ca="1" si="175"/>
        <v>1193107.5763496244</v>
      </c>
      <c r="O82" s="155">
        <f t="shared" ca="1" si="175"/>
        <v>1193107.5763496244</v>
      </c>
      <c r="P82" s="155">
        <f t="shared" ca="1" si="175"/>
        <v>1253846.9937448674</v>
      </c>
      <c r="Q82" s="155">
        <f t="shared" ca="1" si="175"/>
        <v>1253846.9937448674</v>
      </c>
      <c r="R82" s="155">
        <f t="shared" ca="1" si="175"/>
        <v>1316005.0024010395</v>
      </c>
      <c r="S82" s="155">
        <f t="shared" ca="1" si="175"/>
        <v>1316005.0024010395</v>
      </c>
      <c r="T82" s="155">
        <f t="shared" ca="1" si="175"/>
        <v>1378595.3811870548</v>
      </c>
      <c r="U82" s="155">
        <f t="shared" ca="1" si="175"/>
        <v>1378595.3811870548</v>
      </c>
      <c r="V82" s="155">
        <f t="shared" ca="1" si="175"/>
        <v>0</v>
      </c>
      <c r="W82" s="155">
        <f t="shared" ca="1" si="175"/>
        <v>0</v>
      </c>
      <c r="X82" s="155">
        <f t="shared" ca="1" si="175"/>
        <v>0</v>
      </c>
      <c r="Y82" s="155">
        <f t="shared" ca="1" si="175"/>
        <v>0</v>
      </c>
      <c r="Z82" s="155">
        <f t="shared" ca="1" si="175"/>
        <v>0</v>
      </c>
      <c r="AA82" s="155">
        <f t="shared" ref="T82:AE101" ca="1" si="176">SUMIF(INDIRECT($F$10),AA$6,INDIRECT($F82))</f>
        <v>0</v>
      </c>
      <c r="AB82" s="155">
        <f t="shared" ca="1" si="176"/>
        <v>0</v>
      </c>
      <c r="AC82" s="155">
        <f t="shared" ca="1" si="176"/>
        <v>0</v>
      </c>
      <c r="AD82" s="155">
        <f t="shared" ca="1" si="176"/>
        <v>0</v>
      </c>
      <c r="AE82" s="155">
        <f t="shared" ca="1" si="176"/>
        <v>0</v>
      </c>
    </row>
    <row r="83" spans="3:31">
      <c r="C83" s="62" t="str">
        <f>'CF(M)'!C125</f>
        <v>PropCo SHL이자</v>
      </c>
      <c r="E83" s="118">
        <f>'CF(M)'!A125</f>
        <v>125</v>
      </c>
      <c r="F83" s="118" t="str">
        <f t="shared" ref="F83" si="177">$D$10&amp;E83&amp;":"&amp;E83</f>
        <v>'CF(M)'!125:125</v>
      </c>
      <c r="J83" s="155">
        <f t="shared" ref="J83" ca="1" si="178">SUM(K83:AE83)</f>
        <v>22941202.5</v>
      </c>
      <c r="K83" s="155">
        <f t="shared" ca="1" si="175"/>
        <v>0</v>
      </c>
      <c r="L83" s="155">
        <f t="shared" ca="1" si="175"/>
        <v>2294120.25</v>
      </c>
      <c r="M83" s="155">
        <f t="shared" ca="1" si="175"/>
        <v>2294120.25</v>
      </c>
      <c r="N83" s="155">
        <f t="shared" ca="1" si="175"/>
        <v>2294120.25</v>
      </c>
      <c r="O83" s="155">
        <f t="shared" ca="1" si="175"/>
        <v>2294120.25</v>
      </c>
      <c r="P83" s="155">
        <f t="shared" ca="1" si="175"/>
        <v>2294120.25</v>
      </c>
      <c r="Q83" s="155">
        <f t="shared" ca="1" si="175"/>
        <v>2294120.25</v>
      </c>
      <c r="R83" s="155">
        <f t="shared" ca="1" si="175"/>
        <v>2294120.25</v>
      </c>
      <c r="S83" s="155">
        <f t="shared" ca="1" si="175"/>
        <v>2294120.25</v>
      </c>
      <c r="T83" s="155">
        <f t="shared" ca="1" si="175"/>
        <v>2294120.25</v>
      </c>
      <c r="U83" s="155">
        <f t="shared" ca="1" si="175"/>
        <v>2294120.25</v>
      </c>
      <c r="V83" s="155">
        <f t="shared" ca="1" si="175"/>
        <v>0</v>
      </c>
      <c r="W83" s="155">
        <f t="shared" ca="1" si="175"/>
        <v>0</v>
      </c>
      <c r="X83" s="155">
        <f t="shared" ca="1" si="175"/>
        <v>0</v>
      </c>
      <c r="Y83" s="155">
        <f t="shared" ca="1" si="175"/>
        <v>0</v>
      </c>
      <c r="Z83" s="155">
        <f t="shared" ca="1" si="175"/>
        <v>0</v>
      </c>
      <c r="AA83" s="155">
        <f t="shared" ca="1" si="176"/>
        <v>0</v>
      </c>
      <c r="AB83" s="155">
        <f t="shared" ca="1" si="176"/>
        <v>0</v>
      </c>
      <c r="AC83" s="155">
        <f t="shared" ca="1" si="176"/>
        <v>0</v>
      </c>
      <c r="AD83" s="155">
        <f t="shared" ca="1" si="176"/>
        <v>0</v>
      </c>
      <c r="AE83" s="155">
        <f t="shared" ca="1" si="176"/>
        <v>0</v>
      </c>
    </row>
    <row r="84" spans="3:31">
      <c r="C84" s="62" t="str">
        <f>'CF(M)'!C126</f>
        <v>HoldCo 운영배당 원천징수</v>
      </c>
      <c r="E84" s="118">
        <f>'CF(M)'!A126</f>
        <v>126</v>
      </c>
      <c r="F84" s="118" t="str">
        <f t="shared" ref="F84:F85" si="179">$D$10&amp;E84&amp;":"&amp;E84</f>
        <v>'CF(M)'!126:126</v>
      </c>
      <c r="J84" s="155">
        <f t="shared" ref="J84:J85" ca="1" si="180">SUM(K84:AE84)</f>
        <v>-1882448.4385972754</v>
      </c>
      <c r="K84" s="155">
        <f t="shared" ca="1" si="175"/>
        <v>0</v>
      </c>
      <c r="L84" s="155">
        <f t="shared" ca="1" si="175"/>
        <v>-169990.97624624983</v>
      </c>
      <c r="M84" s="155">
        <f t="shared" ca="1" si="175"/>
        <v>-169990.97624624983</v>
      </c>
      <c r="N84" s="155">
        <f t="shared" ca="1" si="175"/>
        <v>-178966.13645244366</v>
      </c>
      <c r="O84" s="155">
        <f t="shared" ca="1" si="175"/>
        <v>-178966.13645244366</v>
      </c>
      <c r="P84" s="155">
        <f t="shared" ca="1" si="175"/>
        <v>-188077.0490617301</v>
      </c>
      <c r="Q84" s="155">
        <f t="shared" ca="1" si="175"/>
        <v>-188077.0490617301</v>
      </c>
      <c r="R84" s="155">
        <f t="shared" ca="1" si="175"/>
        <v>-197400.75036015591</v>
      </c>
      <c r="S84" s="155">
        <f t="shared" ca="1" si="175"/>
        <v>-197400.75036015591</v>
      </c>
      <c r="T84" s="155">
        <f t="shared" ca="1" si="175"/>
        <v>-206789.30717805822</v>
      </c>
      <c r="U84" s="155">
        <f t="shared" ca="1" si="175"/>
        <v>-206789.30717805822</v>
      </c>
      <c r="V84" s="155">
        <f t="shared" ca="1" si="175"/>
        <v>0</v>
      </c>
      <c r="W84" s="155">
        <f t="shared" ca="1" si="175"/>
        <v>0</v>
      </c>
      <c r="X84" s="155">
        <f t="shared" ca="1" si="175"/>
        <v>0</v>
      </c>
      <c r="Y84" s="155">
        <f t="shared" ca="1" si="175"/>
        <v>0</v>
      </c>
      <c r="Z84" s="155">
        <f t="shared" ca="1" si="175"/>
        <v>0</v>
      </c>
      <c r="AA84" s="155">
        <f t="shared" ca="1" si="176"/>
        <v>0</v>
      </c>
      <c r="AB84" s="155">
        <f t="shared" ca="1" si="176"/>
        <v>0</v>
      </c>
      <c r="AC84" s="155">
        <f t="shared" ca="1" si="176"/>
        <v>0</v>
      </c>
      <c r="AD84" s="155">
        <f t="shared" ca="1" si="176"/>
        <v>0</v>
      </c>
      <c r="AE84" s="155">
        <f t="shared" ca="1" si="176"/>
        <v>0</v>
      </c>
    </row>
    <row r="85" spans="3:31">
      <c r="C85" s="62" t="str">
        <f>'CF(M)'!C127</f>
        <v>외국납부세액 공제</v>
      </c>
      <c r="E85" s="118">
        <f>'CF(M)'!A127</f>
        <v>127</v>
      </c>
      <c r="F85" s="118" t="str">
        <f t="shared" si="179"/>
        <v>'CF(M)'!127:127</v>
      </c>
      <c r="J85" s="155">
        <f t="shared" ca="1" si="180"/>
        <v>1796854.3245310215</v>
      </c>
      <c r="K85" s="155">
        <f t="shared" ca="1" si="175"/>
        <v>0</v>
      </c>
      <c r="L85" s="155">
        <f t="shared" ca="1" si="175"/>
        <v>161978.36161795311</v>
      </c>
      <c r="M85" s="155">
        <f t="shared" ca="1" si="175"/>
        <v>161978.36161795311</v>
      </c>
      <c r="N85" s="155">
        <f t="shared" ca="1" si="175"/>
        <v>170675.21333482701</v>
      </c>
      <c r="O85" s="155">
        <f t="shared" ca="1" si="175"/>
        <v>170675.21333482701</v>
      </c>
      <c r="P85" s="155">
        <f t="shared" ca="1" si="175"/>
        <v>179513.20901048247</v>
      </c>
      <c r="Q85" s="155">
        <f t="shared" ca="1" si="175"/>
        <v>179513.20901048247</v>
      </c>
      <c r="R85" s="155">
        <f t="shared" ca="1" si="175"/>
        <v>188567.12704449985</v>
      </c>
      <c r="S85" s="155">
        <f t="shared" ca="1" si="175"/>
        <v>188567.12704449985</v>
      </c>
      <c r="T85" s="155">
        <f t="shared" ca="1" si="175"/>
        <v>197693.25125774846</v>
      </c>
      <c r="U85" s="155">
        <f t="shared" ca="1" si="175"/>
        <v>197693.25125774846</v>
      </c>
      <c r="V85" s="155">
        <f t="shared" ca="1" si="175"/>
        <v>0</v>
      </c>
      <c r="W85" s="155">
        <f t="shared" ca="1" si="175"/>
        <v>0</v>
      </c>
      <c r="X85" s="155">
        <f t="shared" ca="1" si="175"/>
        <v>0</v>
      </c>
      <c r="Y85" s="155">
        <f t="shared" ca="1" si="175"/>
        <v>0</v>
      </c>
      <c r="Z85" s="155">
        <f t="shared" ca="1" si="175"/>
        <v>0</v>
      </c>
      <c r="AA85" s="155">
        <f t="shared" ca="1" si="176"/>
        <v>0</v>
      </c>
      <c r="AB85" s="155">
        <f t="shared" ca="1" si="176"/>
        <v>0</v>
      </c>
      <c r="AC85" s="155">
        <f t="shared" ca="1" si="176"/>
        <v>0</v>
      </c>
      <c r="AD85" s="155">
        <f t="shared" ca="1" si="176"/>
        <v>0</v>
      </c>
      <c r="AE85" s="155">
        <f t="shared" ca="1" si="176"/>
        <v>0</v>
      </c>
    </row>
    <row r="86" spans="3:31">
      <c r="C86" s="62" t="str">
        <f>'A&amp;R'!J51</f>
        <v>운용보수(신탁, 사무관리 포함)</v>
      </c>
      <c r="D86" s="62"/>
      <c r="E86" s="118">
        <f>'CF(M)'!A128</f>
        <v>128</v>
      </c>
      <c r="F86" s="118" t="str">
        <f t="shared" si="109"/>
        <v>'CF(M)'!128:128</v>
      </c>
      <c r="G86" s="62"/>
      <c r="H86" s="62"/>
      <c r="I86" s="44"/>
      <c r="J86" s="155">
        <f t="shared" ca="1" si="161"/>
        <v>-1384731.4537500001</v>
      </c>
      <c r="K86" s="155">
        <f t="shared" ca="1" si="175"/>
        <v>0</v>
      </c>
      <c r="L86" s="155">
        <f t="shared" ca="1" si="175"/>
        <v>-138473.14537499999</v>
      </c>
      <c r="M86" s="155">
        <f t="shared" ca="1" si="175"/>
        <v>-138473.14537499999</v>
      </c>
      <c r="N86" s="155">
        <f t="shared" ca="1" si="175"/>
        <v>-138473.14537499999</v>
      </c>
      <c r="O86" s="155">
        <f t="shared" ca="1" si="175"/>
        <v>-138473.14537499999</v>
      </c>
      <c r="P86" s="155">
        <f t="shared" ca="1" si="175"/>
        <v>-138473.14537499999</v>
      </c>
      <c r="Q86" s="155">
        <f t="shared" ca="1" si="175"/>
        <v>-138473.14537499999</v>
      </c>
      <c r="R86" s="155">
        <f t="shared" ca="1" si="175"/>
        <v>-138473.14537499999</v>
      </c>
      <c r="S86" s="155">
        <f t="shared" ca="1" si="175"/>
        <v>-138473.14537499999</v>
      </c>
      <c r="T86" s="155">
        <f t="shared" ca="1" si="176"/>
        <v>-138473.14537499999</v>
      </c>
      <c r="U86" s="155">
        <f t="shared" ca="1" si="176"/>
        <v>-138473.14537499999</v>
      </c>
      <c r="V86" s="155">
        <f t="shared" ca="1" si="176"/>
        <v>0</v>
      </c>
      <c r="W86" s="155">
        <f t="shared" ca="1" si="176"/>
        <v>0</v>
      </c>
      <c r="X86" s="155">
        <f t="shared" ca="1" si="176"/>
        <v>0</v>
      </c>
      <c r="Y86" s="155">
        <f t="shared" ca="1" si="176"/>
        <v>0</v>
      </c>
      <c r="Z86" s="155">
        <f t="shared" ca="1" si="176"/>
        <v>0</v>
      </c>
      <c r="AA86" s="155">
        <f t="shared" ca="1" si="176"/>
        <v>0</v>
      </c>
      <c r="AB86" s="155">
        <f t="shared" ca="1" si="176"/>
        <v>0</v>
      </c>
      <c r="AC86" s="155">
        <f t="shared" ca="1" si="176"/>
        <v>0</v>
      </c>
      <c r="AD86" s="155">
        <f t="shared" ca="1" si="176"/>
        <v>0</v>
      </c>
      <c r="AE86" s="155">
        <f t="shared" ca="1" si="176"/>
        <v>0</v>
      </c>
    </row>
    <row r="87" spans="3:31">
      <c r="C87" s="62" t="str">
        <f>'A&amp;R'!J52</f>
        <v>신탁 및 사무관리</v>
      </c>
      <c r="D87" s="62"/>
      <c r="E87" s="118">
        <f>'CF(M)'!A129</f>
        <v>129</v>
      </c>
      <c r="F87" s="118" t="str">
        <f t="shared" si="109"/>
        <v>'CF(M)'!129:129</v>
      </c>
      <c r="G87" s="62"/>
      <c r="H87" s="62"/>
      <c r="I87" s="44"/>
      <c r="J87" s="155">
        <f t="shared" ca="1" si="161"/>
        <v>-184630.86050000004</v>
      </c>
      <c r="K87" s="155">
        <f t="shared" ca="1" si="175"/>
        <v>0</v>
      </c>
      <c r="L87" s="155">
        <f t="shared" ca="1" si="175"/>
        <v>-18463.086050000002</v>
      </c>
      <c r="M87" s="155">
        <f t="shared" ca="1" si="175"/>
        <v>-18463.086050000002</v>
      </c>
      <c r="N87" s="155">
        <f t="shared" ca="1" si="175"/>
        <v>-18463.086050000002</v>
      </c>
      <c r="O87" s="155">
        <f t="shared" ca="1" si="175"/>
        <v>-18463.086050000002</v>
      </c>
      <c r="P87" s="155">
        <f t="shared" ca="1" si="175"/>
        <v>-18463.086050000002</v>
      </c>
      <c r="Q87" s="155">
        <f t="shared" ca="1" si="175"/>
        <v>-18463.086050000002</v>
      </c>
      <c r="R87" s="155">
        <f t="shared" ca="1" si="175"/>
        <v>-18463.086050000002</v>
      </c>
      <c r="S87" s="155">
        <f t="shared" ca="1" si="175"/>
        <v>-18463.086050000002</v>
      </c>
      <c r="T87" s="155">
        <f t="shared" ca="1" si="176"/>
        <v>-18463.086050000002</v>
      </c>
      <c r="U87" s="155">
        <f t="shared" ca="1" si="176"/>
        <v>-18463.086050000002</v>
      </c>
      <c r="V87" s="155">
        <f t="shared" ca="1" si="176"/>
        <v>0</v>
      </c>
      <c r="W87" s="155">
        <f t="shared" ca="1" si="176"/>
        <v>0</v>
      </c>
      <c r="X87" s="155">
        <f t="shared" ca="1" si="176"/>
        <v>0</v>
      </c>
      <c r="Y87" s="155">
        <f t="shared" ca="1" si="176"/>
        <v>0</v>
      </c>
      <c r="Z87" s="155">
        <f t="shared" ca="1" si="176"/>
        <v>0</v>
      </c>
      <c r="AA87" s="155">
        <f t="shared" ca="1" si="176"/>
        <v>0</v>
      </c>
      <c r="AB87" s="155">
        <f t="shared" ca="1" si="176"/>
        <v>0</v>
      </c>
      <c r="AC87" s="155">
        <f t="shared" ca="1" si="176"/>
        <v>0</v>
      </c>
      <c r="AD87" s="155">
        <f t="shared" ca="1" si="176"/>
        <v>0</v>
      </c>
      <c r="AE87" s="155">
        <f t="shared" ca="1" si="176"/>
        <v>0</v>
      </c>
    </row>
    <row r="88" spans="3:31">
      <c r="C88" s="62" t="str">
        <f>'A&amp;R'!J53</f>
        <v>판매수수료</v>
      </c>
      <c r="D88" s="62"/>
      <c r="E88" s="118">
        <f>'CF(M)'!A130</f>
        <v>130</v>
      </c>
      <c r="F88" s="118" t="str">
        <f t="shared" si="109"/>
        <v>'CF(M)'!130:130</v>
      </c>
      <c r="G88" s="62"/>
      <c r="H88" s="62"/>
      <c r="I88" s="44"/>
      <c r="J88" s="155">
        <f t="shared" ca="1" si="161"/>
        <v>-46157.71512500001</v>
      </c>
      <c r="K88" s="155">
        <f t="shared" ca="1" si="175"/>
        <v>0</v>
      </c>
      <c r="L88" s="155">
        <f t="shared" ca="1" si="175"/>
        <v>-4615.7715125000004</v>
      </c>
      <c r="M88" s="155">
        <f t="shared" ca="1" si="175"/>
        <v>-4615.7715125000004</v>
      </c>
      <c r="N88" s="155">
        <f t="shared" ca="1" si="175"/>
        <v>-4615.7715125000004</v>
      </c>
      <c r="O88" s="155">
        <f t="shared" ca="1" si="175"/>
        <v>-4615.7715125000004</v>
      </c>
      <c r="P88" s="155">
        <f t="shared" ca="1" si="175"/>
        <v>-4615.7715125000004</v>
      </c>
      <c r="Q88" s="155">
        <f t="shared" ca="1" si="175"/>
        <v>-4615.7715125000004</v>
      </c>
      <c r="R88" s="155">
        <f t="shared" ca="1" si="175"/>
        <v>-4615.7715125000004</v>
      </c>
      <c r="S88" s="155">
        <f t="shared" ca="1" si="175"/>
        <v>-4615.7715125000004</v>
      </c>
      <c r="T88" s="155">
        <f t="shared" ca="1" si="176"/>
        <v>-4615.7715125000004</v>
      </c>
      <c r="U88" s="155">
        <f t="shared" ca="1" si="176"/>
        <v>-4615.7715125000004</v>
      </c>
      <c r="V88" s="155">
        <f t="shared" ca="1" si="176"/>
        <v>0</v>
      </c>
      <c r="W88" s="155">
        <f t="shared" ca="1" si="176"/>
        <v>0</v>
      </c>
      <c r="X88" s="155">
        <f t="shared" ca="1" si="176"/>
        <v>0</v>
      </c>
      <c r="Y88" s="155">
        <f t="shared" ca="1" si="176"/>
        <v>0</v>
      </c>
      <c r="Z88" s="155">
        <f t="shared" ca="1" si="176"/>
        <v>0</v>
      </c>
      <c r="AA88" s="155">
        <f t="shared" ca="1" si="176"/>
        <v>0</v>
      </c>
      <c r="AB88" s="155">
        <f t="shared" ca="1" si="176"/>
        <v>0</v>
      </c>
      <c r="AC88" s="155">
        <f t="shared" ca="1" si="176"/>
        <v>0</v>
      </c>
      <c r="AD88" s="155">
        <f t="shared" ca="1" si="176"/>
        <v>0</v>
      </c>
      <c r="AE88" s="155">
        <f t="shared" ca="1" si="176"/>
        <v>0</v>
      </c>
    </row>
    <row r="89" spans="3:31">
      <c r="C89" s="62" t="str">
        <f>'A&amp;R'!J54</f>
        <v>-</v>
      </c>
      <c r="D89" s="62"/>
      <c r="E89" s="118">
        <f>'CF(M)'!A131</f>
        <v>131</v>
      </c>
      <c r="F89" s="118" t="str">
        <f t="shared" si="109"/>
        <v>'CF(M)'!131:131</v>
      </c>
      <c r="G89" s="62"/>
      <c r="H89" s="62"/>
      <c r="I89" s="44"/>
      <c r="J89" s="155">
        <f t="shared" ca="1" si="161"/>
        <v>0</v>
      </c>
      <c r="K89" s="155">
        <f t="shared" ca="1" si="175"/>
        <v>0</v>
      </c>
      <c r="L89" s="155">
        <f t="shared" ca="1" si="175"/>
        <v>0</v>
      </c>
      <c r="M89" s="155">
        <f t="shared" ca="1" si="175"/>
        <v>0</v>
      </c>
      <c r="N89" s="155">
        <f t="shared" ca="1" si="175"/>
        <v>0</v>
      </c>
      <c r="O89" s="155">
        <f t="shared" ca="1" si="175"/>
        <v>0</v>
      </c>
      <c r="P89" s="155">
        <f t="shared" ca="1" si="175"/>
        <v>0</v>
      </c>
      <c r="Q89" s="155">
        <f t="shared" ca="1" si="175"/>
        <v>0</v>
      </c>
      <c r="R89" s="155">
        <f t="shared" ca="1" si="175"/>
        <v>0</v>
      </c>
      <c r="S89" s="155">
        <f t="shared" ca="1" si="175"/>
        <v>0</v>
      </c>
      <c r="T89" s="155">
        <f t="shared" ca="1" si="176"/>
        <v>0</v>
      </c>
      <c r="U89" s="155">
        <f t="shared" ca="1" si="176"/>
        <v>0</v>
      </c>
      <c r="V89" s="155">
        <f t="shared" ca="1" si="176"/>
        <v>0</v>
      </c>
      <c r="W89" s="155">
        <f t="shared" ca="1" si="176"/>
        <v>0</v>
      </c>
      <c r="X89" s="155">
        <f t="shared" ca="1" si="176"/>
        <v>0</v>
      </c>
      <c r="Y89" s="155">
        <f t="shared" ca="1" si="176"/>
        <v>0</v>
      </c>
      <c r="Z89" s="155">
        <f t="shared" ca="1" si="176"/>
        <v>0</v>
      </c>
      <c r="AA89" s="155">
        <f t="shared" ca="1" si="176"/>
        <v>0</v>
      </c>
      <c r="AB89" s="155">
        <f t="shared" ca="1" si="176"/>
        <v>0</v>
      </c>
      <c r="AC89" s="155">
        <f t="shared" ca="1" si="176"/>
        <v>0</v>
      </c>
      <c r="AD89" s="155">
        <f t="shared" ca="1" si="176"/>
        <v>0</v>
      </c>
      <c r="AE89" s="155">
        <f t="shared" ca="1" si="176"/>
        <v>0</v>
      </c>
    </row>
    <row r="90" spans="3:31">
      <c r="C90" s="108" t="s">
        <v>60</v>
      </c>
      <c r="D90" s="108"/>
      <c r="E90" s="148"/>
      <c r="F90" s="148"/>
      <c r="G90" s="108"/>
      <c r="H90" s="108"/>
      <c r="I90" s="108"/>
      <c r="J90" s="151">
        <f t="shared" ca="1" si="161"/>
        <v>7769763.0158104748</v>
      </c>
      <c r="K90" s="151">
        <f t="shared" ref="K90:AE90" ca="1" si="181">SUM(K91:K96)</f>
        <v>-92315430.25</v>
      </c>
      <c r="L90" s="151">
        <f t="shared" ca="1" si="181"/>
        <v>0</v>
      </c>
      <c r="M90" s="151">
        <f t="shared" ca="1" si="181"/>
        <v>0</v>
      </c>
      <c r="N90" s="151">
        <f t="shared" ca="1" si="181"/>
        <v>0</v>
      </c>
      <c r="O90" s="151">
        <f t="shared" ca="1" si="181"/>
        <v>0</v>
      </c>
      <c r="P90" s="151">
        <f t="shared" ca="1" si="181"/>
        <v>0</v>
      </c>
      <c r="Q90" s="151">
        <f t="shared" ca="1" si="181"/>
        <v>0</v>
      </c>
      <c r="R90" s="151">
        <f t="shared" ca="1" si="181"/>
        <v>0</v>
      </c>
      <c r="S90" s="151">
        <f t="shared" ca="1" si="181"/>
        <v>0</v>
      </c>
      <c r="T90" s="151">
        <f t="shared" ca="1" si="181"/>
        <v>0</v>
      </c>
      <c r="U90" s="151">
        <f t="shared" ca="1" si="181"/>
        <v>100085193.26581047</v>
      </c>
      <c r="V90" s="151">
        <f t="shared" ca="1" si="181"/>
        <v>0</v>
      </c>
      <c r="W90" s="151">
        <f t="shared" ca="1" si="181"/>
        <v>0</v>
      </c>
      <c r="X90" s="151">
        <f t="shared" ca="1" si="181"/>
        <v>0</v>
      </c>
      <c r="Y90" s="151">
        <f t="shared" ca="1" si="181"/>
        <v>0</v>
      </c>
      <c r="Z90" s="151">
        <f t="shared" ca="1" si="181"/>
        <v>0</v>
      </c>
      <c r="AA90" s="151">
        <f t="shared" ca="1" si="181"/>
        <v>0</v>
      </c>
      <c r="AB90" s="151">
        <f t="shared" ca="1" si="181"/>
        <v>0</v>
      </c>
      <c r="AC90" s="151">
        <f t="shared" ca="1" si="181"/>
        <v>0</v>
      </c>
      <c r="AD90" s="151">
        <f t="shared" ca="1" si="181"/>
        <v>0</v>
      </c>
      <c r="AE90" s="151">
        <f t="shared" ca="1" si="181"/>
        <v>0</v>
      </c>
    </row>
    <row r="91" spans="3:31">
      <c r="C91" s="62" t="str">
        <f>'CF(M)'!C133</f>
        <v>HoldCo 지분취득</v>
      </c>
      <c r="E91" s="118">
        <f>'CF(M)'!A133</f>
        <v>133</v>
      </c>
      <c r="F91" s="118" t="str">
        <f t="shared" si="109"/>
        <v>'CF(M)'!133:133</v>
      </c>
      <c r="G91" s="111"/>
      <c r="H91" s="111"/>
      <c r="J91" s="152">
        <f t="shared" ca="1" si="161"/>
        <v>-76470675</v>
      </c>
      <c r="K91" s="155">
        <f t="shared" ca="1" si="175"/>
        <v>-76470675</v>
      </c>
      <c r="L91" s="155">
        <f t="shared" ca="1" si="175"/>
        <v>0</v>
      </c>
      <c r="M91" s="155">
        <f t="shared" ca="1" si="175"/>
        <v>0</v>
      </c>
      <c r="N91" s="155">
        <f t="shared" ca="1" si="175"/>
        <v>0</v>
      </c>
      <c r="O91" s="155">
        <f t="shared" ca="1" si="175"/>
        <v>0</v>
      </c>
      <c r="P91" s="155">
        <f t="shared" ca="1" si="175"/>
        <v>0</v>
      </c>
      <c r="Q91" s="155">
        <f t="shared" ca="1" si="175"/>
        <v>0</v>
      </c>
      <c r="R91" s="155">
        <f t="shared" ca="1" si="175"/>
        <v>0</v>
      </c>
      <c r="S91" s="155">
        <f t="shared" ca="1" si="175"/>
        <v>0</v>
      </c>
      <c r="T91" s="155">
        <f t="shared" ca="1" si="176"/>
        <v>0</v>
      </c>
      <c r="U91" s="155">
        <f t="shared" ca="1" si="176"/>
        <v>0</v>
      </c>
      <c r="V91" s="155">
        <f t="shared" ca="1" si="176"/>
        <v>0</v>
      </c>
      <c r="W91" s="155">
        <f t="shared" ca="1" si="176"/>
        <v>0</v>
      </c>
      <c r="X91" s="155">
        <f t="shared" ca="1" si="176"/>
        <v>0</v>
      </c>
      <c r="Y91" s="155">
        <f t="shared" ca="1" si="176"/>
        <v>0</v>
      </c>
      <c r="Z91" s="155">
        <f t="shared" ca="1" si="176"/>
        <v>0</v>
      </c>
      <c r="AA91" s="155">
        <f t="shared" ca="1" si="176"/>
        <v>0</v>
      </c>
      <c r="AB91" s="155">
        <f t="shared" ca="1" si="176"/>
        <v>0</v>
      </c>
      <c r="AC91" s="155">
        <f t="shared" ca="1" si="176"/>
        <v>0</v>
      </c>
      <c r="AD91" s="155">
        <f t="shared" ca="1" si="176"/>
        <v>0</v>
      </c>
      <c r="AE91" s="155">
        <f t="shared" ca="1" si="176"/>
        <v>0</v>
      </c>
    </row>
    <row r="92" spans="3:31">
      <c r="C92" s="62" t="str">
        <f>'CF(M)'!C134</f>
        <v>PropCo 주주차입금 대여</v>
      </c>
      <c r="E92" s="118">
        <f>'CF(M)'!A134</f>
        <v>134</v>
      </c>
      <c r="F92" s="118" t="str">
        <f t="shared" ref="F92:F96" si="182">$D$10&amp;E92&amp;":"&amp;E92</f>
        <v>'CF(M)'!134:134</v>
      </c>
      <c r="G92" s="111"/>
      <c r="H92" s="111"/>
      <c r="J92" s="152">
        <f t="shared" ref="J92:J96" ca="1" si="183">SUM(K92:AE92)</f>
        <v>-13524825</v>
      </c>
      <c r="K92" s="155">
        <f t="shared" ca="1" si="175"/>
        <v>-13524825</v>
      </c>
      <c r="L92" s="155">
        <f t="shared" ca="1" si="175"/>
        <v>0</v>
      </c>
      <c r="M92" s="155">
        <f t="shared" ca="1" si="175"/>
        <v>0</v>
      </c>
      <c r="N92" s="155">
        <f t="shared" ca="1" si="175"/>
        <v>0</v>
      </c>
      <c r="O92" s="155">
        <f t="shared" ca="1" si="175"/>
        <v>0</v>
      </c>
      <c r="P92" s="155">
        <f t="shared" ca="1" si="175"/>
        <v>0</v>
      </c>
      <c r="Q92" s="155">
        <f t="shared" ca="1" si="175"/>
        <v>0</v>
      </c>
      <c r="R92" s="155">
        <f t="shared" ca="1" si="175"/>
        <v>0</v>
      </c>
      <c r="S92" s="155">
        <f t="shared" ca="1" si="175"/>
        <v>0</v>
      </c>
      <c r="T92" s="155">
        <f t="shared" ca="1" si="176"/>
        <v>0</v>
      </c>
      <c r="U92" s="155">
        <f t="shared" ca="1" si="176"/>
        <v>0</v>
      </c>
      <c r="V92" s="155">
        <f t="shared" ca="1" si="176"/>
        <v>0</v>
      </c>
      <c r="W92" s="155">
        <f t="shared" ca="1" si="176"/>
        <v>0</v>
      </c>
      <c r="X92" s="155">
        <f t="shared" ca="1" si="176"/>
        <v>0</v>
      </c>
      <c r="Y92" s="155">
        <f t="shared" ca="1" si="176"/>
        <v>0</v>
      </c>
      <c r="Z92" s="155">
        <f t="shared" ca="1" si="176"/>
        <v>0</v>
      </c>
      <c r="AA92" s="155">
        <f t="shared" ca="1" si="176"/>
        <v>0</v>
      </c>
      <c r="AB92" s="155">
        <f t="shared" ca="1" si="176"/>
        <v>0</v>
      </c>
      <c r="AC92" s="155">
        <f t="shared" ca="1" si="176"/>
        <v>0</v>
      </c>
      <c r="AD92" s="155">
        <f t="shared" ca="1" si="176"/>
        <v>0</v>
      </c>
      <c r="AE92" s="155">
        <f t="shared" ca="1" si="176"/>
        <v>0</v>
      </c>
    </row>
    <row r="93" spans="3:31">
      <c r="C93" s="62" t="str">
        <f>'CF(M)'!C135</f>
        <v>취득부대비용 (K-REF)</v>
      </c>
      <c r="E93" s="118">
        <f>'CF(M)'!A135</f>
        <v>135</v>
      </c>
      <c r="F93" s="118" t="str">
        <f t="shared" si="182"/>
        <v>'CF(M)'!135:135</v>
      </c>
      <c r="G93" s="111"/>
      <c r="H93" s="111"/>
      <c r="J93" s="152">
        <f t="shared" ca="1" si="183"/>
        <v>-2319930.25</v>
      </c>
      <c r="K93" s="155">
        <f t="shared" ca="1" si="175"/>
        <v>-2319930.25</v>
      </c>
      <c r="L93" s="155">
        <f t="shared" ca="1" si="175"/>
        <v>0</v>
      </c>
      <c r="M93" s="155">
        <f t="shared" ca="1" si="175"/>
        <v>0</v>
      </c>
      <c r="N93" s="155">
        <f t="shared" ca="1" si="175"/>
        <v>0</v>
      </c>
      <c r="O93" s="155">
        <f t="shared" ca="1" si="175"/>
        <v>0</v>
      </c>
      <c r="P93" s="155">
        <f t="shared" ca="1" si="175"/>
        <v>0</v>
      </c>
      <c r="Q93" s="155">
        <f t="shared" ca="1" si="175"/>
        <v>0</v>
      </c>
      <c r="R93" s="155">
        <f t="shared" ca="1" si="175"/>
        <v>0</v>
      </c>
      <c r="S93" s="155">
        <f t="shared" ca="1" si="175"/>
        <v>0</v>
      </c>
      <c r="T93" s="155">
        <f t="shared" ca="1" si="176"/>
        <v>0</v>
      </c>
      <c r="U93" s="155">
        <f t="shared" ca="1" si="176"/>
        <v>0</v>
      </c>
      <c r="V93" s="155">
        <f t="shared" ca="1" si="176"/>
        <v>0</v>
      </c>
      <c r="W93" s="155">
        <f t="shared" ca="1" si="176"/>
        <v>0</v>
      </c>
      <c r="X93" s="155">
        <f t="shared" ca="1" si="176"/>
        <v>0</v>
      </c>
      <c r="Y93" s="155">
        <f t="shared" ca="1" si="176"/>
        <v>0</v>
      </c>
      <c r="Z93" s="155">
        <f t="shared" ca="1" si="176"/>
        <v>0</v>
      </c>
      <c r="AA93" s="155">
        <f t="shared" ca="1" si="176"/>
        <v>0</v>
      </c>
      <c r="AB93" s="155">
        <f t="shared" ca="1" si="176"/>
        <v>0</v>
      </c>
      <c r="AC93" s="155">
        <f t="shared" ca="1" si="176"/>
        <v>0</v>
      </c>
      <c r="AD93" s="155">
        <f t="shared" ca="1" si="176"/>
        <v>0</v>
      </c>
      <c r="AE93" s="155">
        <f t="shared" ca="1" si="176"/>
        <v>0</v>
      </c>
    </row>
    <row r="94" spans="3:31">
      <c r="C94" s="62" t="str">
        <f>'CF(M)'!C136</f>
        <v>HoldCo 지분매각</v>
      </c>
      <c r="E94" s="118">
        <f>'CF(M)'!A136</f>
        <v>136</v>
      </c>
      <c r="F94" s="118" t="str">
        <f t="shared" si="182"/>
        <v>'CF(M)'!136:136</v>
      </c>
      <c r="G94" s="111"/>
      <c r="H94" s="111"/>
      <c r="J94" s="152">
        <f t="shared" ca="1" si="183"/>
        <v>90229290.891883135</v>
      </c>
      <c r="K94" s="155">
        <f t="shared" ca="1" si="175"/>
        <v>0</v>
      </c>
      <c r="L94" s="155">
        <f t="shared" ca="1" si="175"/>
        <v>0</v>
      </c>
      <c r="M94" s="155">
        <f t="shared" ca="1" si="175"/>
        <v>0</v>
      </c>
      <c r="N94" s="155">
        <f t="shared" ca="1" si="175"/>
        <v>0</v>
      </c>
      <c r="O94" s="155">
        <f t="shared" ca="1" si="175"/>
        <v>0</v>
      </c>
      <c r="P94" s="155">
        <f t="shared" ca="1" si="175"/>
        <v>0</v>
      </c>
      <c r="Q94" s="155">
        <f t="shared" ca="1" si="175"/>
        <v>0</v>
      </c>
      <c r="R94" s="155">
        <f t="shared" ca="1" si="175"/>
        <v>0</v>
      </c>
      <c r="S94" s="155">
        <f t="shared" ca="1" si="175"/>
        <v>0</v>
      </c>
      <c r="T94" s="155">
        <f t="shared" ca="1" si="176"/>
        <v>0</v>
      </c>
      <c r="U94" s="155">
        <f t="shared" ca="1" si="176"/>
        <v>90229290.891883135</v>
      </c>
      <c r="V94" s="155">
        <f t="shared" ca="1" si="176"/>
        <v>0</v>
      </c>
      <c r="W94" s="155">
        <f t="shared" ca="1" si="176"/>
        <v>0</v>
      </c>
      <c r="X94" s="155">
        <f t="shared" ca="1" si="176"/>
        <v>0</v>
      </c>
      <c r="Y94" s="155">
        <f t="shared" ca="1" si="176"/>
        <v>0</v>
      </c>
      <c r="Z94" s="155">
        <f t="shared" ca="1" si="176"/>
        <v>0</v>
      </c>
      <c r="AA94" s="155">
        <f t="shared" ca="1" si="176"/>
        <v>0</v>
      </c>
      <c r="AB94" s="155">
        <f t="shared" ca="1" si="176"/>
        <v>0</v>
      </c>
      <c r="AC94" s="155">
        <f t="shared" ca="1" si="176"/>
        <v>0</v>
      </c>
      <c r="AD94" s="155">
        <f t="shared" ca="1" si="176"/>
        <v>0</v>
      </c>
      <c r="AE94" s="155">
        <f t="shared" ca="1" si="176"/>
        <v>0</v>
      </c>
    </row>
    <row r="95" spans="3:31">
      <c r="C95" s="62" t="str">
        <f>'CF(M)'!C137</f>
        <v>PropCo 주주차입금 회수</v>
      </c>
      <c r="E95" s="118">
        <f>'CF(M)'!A137</f>
        <v>137</v>
      </c>
      <c r="F95" s="118" t="str">
        <f t="shared" si="182"/>
        <v>'CF(M)'!137:137</v>
      </c>
      <c r="G95" s="111"/>
      <c r="H95" s="111"/>
      <c r="J95" s="152">
        <f t="shared" ca="1" si="183"/>
        <v>13524825</v>
      </c>
      <c r="K95" s="155">
        <f t="shared" ca="1" si="175"/>
        <v>0</v>
      </c>
      <c r="L95" s="155">
        <f t="shared" ca="1" si="175"/>
        <v>0</v>
      </c>
      <c r="M95" s="155">
        <f t="shared" ca="1" si="175"/>
        <v>0</v>
      </c>
      <c r="N95" s="155">
        <f t="shared" ca="1" si="175"/>
        <v>0</v>
      </c>
      <c r="O95" s="155">
        <f t="shared" ca="1" si="175"/>
        <v>0</v>
      </c>
      <c r="P95" s="155">
        <f t="shared" ca="1" si="175"/>
        <v>0</v>
      </c>
      <c r="Q95" s="155">
        <f t="shared" ca="1" si="175"/>
        <v>0</v>
      </c>
      <c r="R95" s="155">
        <f t="shared" ca="1" si="175"/>
        <v>0</v>
      </c>
      <c r="S95" s="155">
        <f t="shared" ca="1" si="175"/>
        <v>0</v>
      </c>
      <c r="T95" s="155">
        <f t="shared" ca="1" si="176"/>
        <v>0</v>
      </c>
      <c r="U95" s="155">
        <f t="shared" ca="1" si="176"/>
        <v>13524825</v>
      </c>
      <c r="V95" s="155">
        <f t="shared" ca="1" si="176"/>
        <v>0</v>
      </c>
      <c r="W95" s="155">
        <f t="shared" ca="1" si="176"/>
        <v>0</v>
      </c>
      <c r="X95" s="155">
        <f t="shared" ca="1" si="176"/>
        <v>0</v>
      </c>
      <c r="Y95" s="155">
        <f t="shared" ca="1" si="176"/>
        <v>0</v>
      </c>
      <c r="Z95" s="155">
        <f t="shared" ca="1" si="176"/>
        <v>0</v>
      </c>
      <c r="AA95" s="155">
        <f t="shared" ca="1" si="176"/>
        <v>0</v>
      </c>
      <c r="AB95" s="155">
        <f t="shared" ca="1" si="176"/>
        <v>0</v>
      </c>
      <c r="AC95" s="155">
        <f t="shared" ca="1" si="176"/>
        <v>0</v>
      </c>
      <c r="AD95" s="155">
        <f t="shared" ca="1" si="176"/>
        <v>0</v>
      </c>
      <c r="AE95" s="155">
        <f t="shared" ca="1" si="176"/>
        <v>0</v>
      </c>
    </row>
    <row r="96" spans="3:31">
      <c r="C96" s="62" t="str">
        <f>'CF(M)'!C138</f>
        <v>처분부대비용 (K-REF)</v>
      </c>
      <c r="E96" s="118">
        <f>'CF(M)'!A138</f>
        <v>138</v>
      </c>
      <c r="F96" s="118" t="str">
        <f t="shared" si="182"/>
        <v>'CF(M)'!138:138</v>
      </c>
      <c r="G96" s="111"/>
      <c r="H96" s="111"/>
      <c r="J96" s="152">
        <f t="shared" ca="1" si="183"/>
        <v>-3668922.6260726671</v>
      </c>
      <c r="K96" s="155">
        <f t="shared" ca="1" si="175"/>
        <v>0</v>
      </c>
      <c r="L96" s="155">
        <f t="shared" ca="1" si="175"/>
        <v>0</v>
      </c>
      <c r="M96" s="155">
        <f t="shared" ca="1" si="175"/>
        <v>0</v>
      </c>
      <c r="N96" s="155">
        <f t="shared" ca="1" si="175"/>
        <v>0</v>
      </c>
      <c r="O96" s="155">
        <f t="shared" ca="1" si="175"/>
        <v>0</v>
      </c>
      <c r="P96" s="155">
        <f t="shared" ca="1" si="175"/>
        <v>0</v>
      </c>
      <c r="Q96" s="155">
        <f t="shared" ca="1" si="175"/>
        <v>0</v>
      </c>
      <c r="R96" s="155">
        <f t="shared" ca="1" si="175"/>
        <v>0</v>
      </c>
      <c r="S96" s="155">
        <f t="shared" ca="1" si="175"/>
        <v>0</v>
      </c>
      <c r="T96" s="155">
        <f t="shared" ca="1" si="176"/>
        <v>0</v>
      </c>
      <c r="U96" s="155">
        <f t="shared" ca="1" si="176"/>
        <v>-3668922.6260726671</v>
      </c>
      <c r="V96" s="155">
        <f t="shared" ca="1" si="176"/>
        <v>0</v>
      </c>
      <c r="W96" s="155">
        <f t="shared" ca="1" si="176"/>
        <v>0</v>
      </c>
      <c r="X96" s="155">
        <f t="shared" ca="1" si="176"/>
        <v>0</v>
      </c>
      <c r="Y96" s="155">
        <f t="shared" ca="1" si="176"/>
        <v>0</v>
      </c>
      <c r="Z96" s="155">
        <f t="shared" ca="1" si="176"/>
        <v>0</v>
      </c>
      <c r="AA96" s="155">
        <f t="shared" ca="1" si="176"/>
        <v>0</v>
      </c>
      <c r="AB96" s="155">
        <f t="shared" ca="1" si="176"/>
        <v>0</v>
      </c>
      <c r="AC96" s="155">
        <f t="shared" ca="1" si="176"/>
        <v>0</v>
      </c>
      <c r="AD96" s="155">
        <f t="shared" ca="1" si="176"/>
        <v>0</v>
      </c>
      <c r="AE96" s="155">
        <f t="shared" ca="1" si="176"/>
        <v>0</v>
      </c>
    </row>
    <row r="97" spans="3:31">
      <c r="C97" s="108" t="s">
        <v>56</v>
      </c>
      <c r="D97" s="108"/>
      <c r="E97" s="148"/>
      <c r="F97" s="148"/>
      <c r="G97" s="108"/>
      <c r="H97" s="108"/>
      <c r="I97" s="108"/>
      <c r="J97" s="151">
        <f t="shared" ca="1" si="161"/>
        <v>-41559507.629684381</v>
      </c>
      <c r="K97" s="151">
        <f ca="1">SUM(K98:K101)</f>
        <v>92315430.25</v>
      </c>
      <c r="L97" s="151">
        <f t="shared" ref="L97" ca="1" si="184">SUM(L98:L101)</f>
        <v>-3257828.8074092022</v>
      </c>
      <c r="M97" s="151">
        <f t="shared" ref="M97" ca="1" si="185">SUM(M98:M101)</f>
        <v>-3257828.8074092022</v>
      </c>
      <c r="N97" s="151">
        <f t="shared" ref="N97" ca="1" si="186">SUM(N98:N101)</f>
        <v>-3317384.9002945079</v>
      </c>
      <c r="O97" s="151">
        <f t="shared" ref="O97" ca="1" si="187">SUM(O98:O101)</f>
        <v>-3317384.9002945079</v>
      </c>
      <c r="P97" s="151">
        <f t="shared" ref="P97" ca="1" si="188">SUM(P98:P101)</f>
        <v>-3377851.4007561198</v>
      </c>
      <c r="Q97" s="151">
        <f t="shared" ref="Q97" ca="1" si="189">SUM(Q98:Q101)</f>
        <v>-3377851.4007561198</v>
      </c>
      <c r="R97" s="151">
        <f t="shared" ref="R97" ca="1" si="190">SUM(R98:R101)</f>
        <v>-3439739.6261478835</v>
      </c>
      <c r="S97" s="151">
        <f t="shared" ref="S97" ca="1" si="191">SUM(S98:S101)</f>
        <v>-3439739.6261478835</v>
      </c>
      <c r="T97" s="151">
        <f t="shared" ref="T97" ca="1" si="192">SUM(T98:T101)</f>
        <v>-3502067.572329245</v>
      </c>
      <c r="U97" s="151">
        <f t="shared" ref="U97" ca="1" si="193">SUM(U98:U101)</f>
        <v>-103587260.83813971</v>
      </c>
      <c r="V97" s="151">
        <f t="shared" ref="V97" ca="1" si="194">SUM(V98:V101)</f>
        <v>0</v>
      </c>
      <c r="W97" s="151">
        <f t="shared" ref="W97" ca="1" si="195">SUM(W98:W101)</f>
        <v>0</v>
      </c>
      <c r="X97" s="151">
        <f t="shared" ref="X97" ca="1" si="196">SUM(X98:X101)</f>
        <v>0</v>
      </c>
      <c r="Y97" s="151">
        <f t="shared" ref="Y97" ca="1" si="197">SUM(Y98:Y101)</f>
        <v>0</v>
      </c>
      <c r="Z97" s="151">
        <f t="shared" ref="Z97" ca="1" si="198">SUM(Z98:Z101)</f>
        <v>0</v>
      </c>
      <c r="AA97" s="151">
        <f t="shared" ref="AA97" ca="1" si="199">SUM(AA98:AA101)</f>
        <v>0</v>
      </c>
      <c r="AB97" s="151">
        <f t="shared" ref="AB97" ca="1" si="200">SUM(AB98:AB101)</f>
        <v>0</v>
      </c>
      <c r="AC97" s="151">
        <f t="shared" ref="AC97" ca="1" si="201">SUM(AC98:AC101)</f>
        <v>0</v>
      </c>
      <c r="AD97" s="151">
        <f t="shared" ref="AD97" ca="1" si="202">SUM(AD98:AD101)</f>
        <v>0</v>
      </c>
      <c r="AE97" s="151">
        <f t="shared" ref="AE97" ca="1" si="203">SUM(AE98:AE101)</f>
        <v>0</v>
      </c>
    </row>
    <row r="98" spans="3:31">
      <c r="C98" s="62" t="s">
        <v>75</v>
      </c>
      <c r="E98" s="118">
        <f>'CF(M)'!A140</f>
        <v>140</v>
      </c>
      <c r="F98" s="118" t="str">
        <f t="shared" ref="F98:F101" si="204">$D$10&amp;E98&amp;":"&amp;E98</f>
        <v>'CF(M)'!140:140</v>
      </c>
      <c r="G98" s="111"/>
      <c r="H98" s="111"/>
      <c r="J98" s="155">
        <f t="shared" ca="1" si="161"/>
        <v>92315430.25</v>
      </c>
      <c r="K98" s="155">
        <f t="shared" ca="1" si="175"/>
        <v>92315430.25</v>
      </c>
      <c r="L98" s="155">
        <f t="shared" ca="1" si="175"/>
        <v>0</v>
      </c>
      <c r="M98" s="155">
        <f t="shared" ca="1" si="175"/>
        <v>0</v>
      </c>
      <c r="N98" s="155">
        <f t="shared" ca="1" si="175"/>
        <v>0</v>
      </c>
      <c r="O98" s="155">
        <f t="shared" ca="1" si="175"/>
        <v>0</v>
      </c>
      <c r="P98" s="155">
        <f t="shared" ca="1" si="175"/>
        <v>0</v>
      </c>
      <c r="Q98" s="155">
        <f t="shared" ca="1" si="175"/>
        <v>0</v>
      </c>
      <c r="R98" s="155">
        <f t="shared" ca="1" si="175"/>
        <v>0</v>
      </c>
      <c r="S98" s="155">
        <f t="shared" ca="1" si="175"/>
        <v>0</v>
      </c>
      <c r="T98" s="155">
        <f t="shared" ca="1" si="176"/>
        <v>0</v>
      </c>
      <c r="U98" s="155">
        <f t="shared" ca="1" si="176"/>
        <v>0</v>
      </c>
      <c r="V98" s="155">
        <f t="shared" ca="1" si="176"/>
        <v>0</v>
      </c>
      <c r="W98" s="155">
        <f t="shared" ca="1" si="176"/>
        <v>0</v>
      </c>
      <c r="X98" s="155">
        <f t="shared" ca="1" si="176"/>
        <v>0</v>
      </c>
      <c r="Y98" s="155">
        <f t="shared" ca="1" si="176"/>
        <v>0</v>
      </c>
      <c r="Z98" s="155">
        <f t="shared" ca="1" si="176"/>
        <v>0</v>
      </c>
      <c r="AA98" s="155">
        <f t="shared" ca="1" si="176"/>
        <v>0</v>
      </c>
      <c r="AB98" s="155">
        <f t="shared" ca="1" si="176"/>
        <v>0</v>
      </c>
      <c r="AC98" s="155">
        <f t="shared" ca="1" si="176"/>
        <v>0</v>
      </c>
      <c r="AD98" s="155">
        <f t="shared" ca="1" si="176"/>
        <v>0</v>
      </c>
      <c r="AE98" s="155">
        <f t="shared" ca="1" si="176"/>
        <v>0</v>
      </c>
    </row>
    <row r="99" spans="3:31">
      <c r="C99" s="62" t="s">
        <v>76</v>
      </c>
      <c r="E99" s="118">
        <f>'CF(M)'!A141</f>
        <v>141</v>
      </c>
      <c r="F99" s="118" t="str">
        <f t="shared" si="204"/>
        <v>'CF(M)'!141:141</v>
      </c>
      <c r="G99" s="111"/>
      <c r="H99" s="111"/>
      <c r="J99" s="155">
        <f t="shared" ca="1" si="161"/>
        <v>-92315430.25</v>
      </c>
      <c r="K99" s="155">
        <f t="shared" ca="1" si="175"/>
        <v>0</v>
      </c>
      <c r="L99" s="155">
        <f t="shared" ca="1" si="175"/>
        <v>0</v>
      </c>
      <c r="M99" s="155">
        <f t="shared" ca="1" si="175"/>
        <v>0</v>
      </c>
      <c r="N99" s="155">
        <f t="shared" ca="1" si="175"/>
        <v>0</v>
      </c>
      <c r="O99" s="155">
        <f t="shared" ca="1" si="175"/>
        <v>0</v>
      </c>
      <c r="P99" s="155">
        <f t="shared" ca="1" si="175"/>
        <v>0</v>
      </c>
      <c r="Q99" s="155">
        <f t="shared" ca="1" si="175"/>
        <v>0</v>
      </c>
      <c r="R99" s="155">
        <f t="shared" ca="1" si="175"/>
        <v>0</v>
      </c>
      <c r="S99" s="155">
        <f t="shared" ca="1" si="175"/>
        <v>0</v>
      </c>
      <c r="T99" s="155">
        <f t="shared" ca="1" si="176"/>
        <v>0</v>
      </c>
      <c r="U99" s="155">
        <f t="shared" ca="1" si="176"/>
        <v>-92315430.25</v>
      </c>
      <c r="V99" s="155">
        <f t="shared" ca="1" si="176"/>
        <v>0</v>
      </c>
      <c r="W99" s="155">
        <f t="shared" ca="1" si="176"/>
        <v>0</v>
      </c>
      <c r="X99" s="155">
        <f t="shared" ca="1" si="176"/>
        <v>0</v>
      </c>
      <c r="Y99" s="155">
        <f t="shared" ca="1" si="176"/>
        <v>0</v>
      </c>
      <c r="Z99" s="155">
        <f t="shared" ca="1" si="176"/>
        <v>0</v>
      </c>
      <c r="AA99" s="155">
        <f t="shared" ca="1" si="176"/>
        <v>0</v>
      </c>
      <c r="AB99" s="155">
        <f t="shared" ca="1" si="176"/>
        <v>0</v>
      </c>
      <c r="AC99" s="155">
        <f t="shared" ca="1" si="176"/>
        <v>0</v>
      </c>
      <c r="AD99" s="155">
        <f t="shared" ca="1" si="176"/>
        <v>0</v>
      </c>
      <c r="AE99" s="155">
        <f t="shared" ca="1" si="176"/>
        <v>0</v>
      </c>
    </row>
    <row r="100" spans="3:31">
      <c r="C100" s="62" t="s">
        <v>77</v>
      </c>
      <c r="E100" s="118">
        <f>'CF(M)'!A142</f>
        <v>142</v>
      </c>
      <c r="F100" s="118" t="str">
        <f t="shared" si="204"/>
        <v>'CF(M)'!142:142</v>
      </c>
      <c r="J100" s="155">
        <f t="shared" ca="1" si="161"/>
        <v>-33789744.613873921</v>
      </c>
      <c r="K100" s="155">
        <f t="shared" ca="1" si="175"/>
        <v>0</v>
      </c>
      <c r="L100" s="155">
        <f t="shared" ca="1" si="175"/>
        <v>-3257828.8074092022</v>
      </c>
      <c r="M100" s="155">
        <f t="shared" ca="1" si="175"/>
        <v>-3257828.8074092022</v>
      </c>
      <c r="N100" s="155">
        <f t="shared" ca="1" si="175"/>
        <v>-3317384.9002945079</v>
      </c>
      <c r="O100" s="155">
        <f t="shared" ca="1" si="175"/>
        <v>-3317384.9002945079</v>
      </c>
      <c r="P100" s="155">
        <f t="shared" ca="1" si="175"/>
        <v>-3377851.4007561198</v>
      </c>
      <c r="Q100" s="155">
        <f t="shared" ca="1" si="175"/>
        <v>-3377851.4007561198</v>
      </c>
      <c r="R100" s="155">
        <f t="shared" ca="1" si="175"/>
        <v>-3439739.6261478835</v>
      </c>
      <c r="S100" s="155">
        <f t="shared" ca="1" si="175"/>
        <v>-3439739.6261478835</v>
      </c>
      <c r="T100" s="155">
        <f t="shared" ca="1" si="176"/>
        <v>-3502067.572329245</v>
      </c>
      <c r="U100" s="155">
        <f t="shared" ca="1" si="176"/>
        <v>-3502067.572329245</v>
      </c>
      <c r="V100" s="155">
        <f t="shared" ca="1" si="176"/>
        <v>0</v>
      </c>
      <c r="W100" s="155">
        <f t="shared" ca="1" si="176"/>
        <v>0</v>
      </c>
      <c r="X100" s="155">
        <f t="shared" ca="1" si="176"/>
        <v>0</v>
      </c>
      <c r="Y100" s="155">
        <f t="shared" ca="1" si="176"/>
        <v>0</v>
      </c>
      <c r="Z100" s="155">
        <f t="shared" ca="1" si="176"/>
        <v>0</v>
      </c>
      <c r="AA100" s="155">
        <f t="shared" ca="1" si="176"/>
        <v>0</v>
      </c>
      <c r="AB100" s="155">
        <f t="shared" ca="1" si="176"/>
        <v>0</v>
      </c>
      <c r="AC100" s="155">
        <f t="shared" ca="1" si="176"/>
        <v>0</v>
      </c>
      <c r="AD100" s="155">
        <f t="shared" ca="1" si="176"/>
        <v>0</v>
      </c>
      <c r="AE100" s="155">
        <f t="shared" ca="1" si="176"/>
        <v>0</v>
      </c>
    </row>
    <row r="101" spans="3:31">
      <c r="C101" s="46" t="s">
        <v>78</v>
      </c>
      <c r="D101" s="43"/>
      <c r="E101" s="66">
        <f>'CF(M)'!A143</f>
        <v>143</v>
      </c>
      <c r="F101" s="66" t="str">
        <f t="shared" si="204"/>
        <v>'CF(M)'!143:143</v>
      </c>
      <c r="G101" s="122"/>
      <c r="H101" s="122"/>
      <c r="I101" s="43"/>
      <c r="J101" s="156">
        <f t="shared" ca="1" si="161"/>
        <v>-7769763.0158104673</v>
      </c>
      <c r="K101" s="156">
        <f t="shared" ca="1" si="175"/>
        <v>0</v>
      </c>
      <c r="L101" s="156">
        <f t="shared" ca="1" si="175"/>
        <v>0</v>
      </c>
      <c r="M101" s="156">
        <f t="shared" ca="1" si="175"/>
        <v>0</v>
      </c>
      <c r="N101" s="156">
        <f t="shared" ca="1" si="175"/>
        <v>0</v>
      </c>
      <c r="O101" s="156">
        <f t="shared" ca="1" si="175"/>
        <v>0</v>
      </c>
      <c r="P101" s="156">
        <f t="shared" ca="1" si="175"/>
        <v>0</v>
      </c>
      <c r="Q101" s="156">
        <f t="shared" ca="1" si="175"/>
        <v>0</v>
      </c>
      <c r="R101" s="156">
        <f t="shared" ca="1" si="175"/>
        <v>0</v>
      </c>
      <c r="S101" s="156">
        <f t="shared" ca="1" si="175"/>
        <v>0</v>
      </c>
      <c r="T101" s="156">
        <f t="shared" ca="1" si="176"/>
        <v>0</v>
      </c>
      <c r="U101" s="156">
        <f t="shared" ca="1" si="176"/>
        <v>-7769763.0158104673</v>
      </c>
      <c r="V101" s="156">
        <f t="shared" ca="1" si="176"/>
        <v>0</v>
      </c>
      <c r="W101" s="156">
        <f t="shared" ca="1" si="176"/>
        <v>0</v>
      </c>
      <c r="X101" s="156">
        <f t="shared" ca="1" si="176"/>
        <v>0</v>
      </c>
      <c r="Y101" s="156">
        <f t="shared" ca="1" si="176"/>
        <v>0</v>
      </c>
      <c r="Z101" s="156">
        <f t="shared" ca="1" si="176"/>
        <v>0</v>
      </c>
      <c r="AA101" s="156">
        <f t="shared" ca="1" si="176"/>
        <v>0</v>
      </c>
      <c r="AB101" s="156">
        <f t="shared" ca="1" si="176"/>
        <v>0</v>
      </c>
      <c r="AC101" s="156">
        <f t="shared" ca="1" si="176"/>
        <v>0</v>
      </c>
      <c r="AD101" s="156">
        <f t="shared" ca="1" si="176"/>
        <v>0</v>
      </c>
      <c r="AE101" s="156">
        <f t="shared" ca="1" si="176"/>
        <v>0</v>
      </c>
    </row>
    <row r="102" spans="3:31">
      <c r="C102" s="120" t="s">
        <v>79</v>
      </c>
      <c r="D102" s="120"/>
      <c r="E102" s="149"/>
      <c r="F102" s="149"/>
      <c r="G102" s="120"/>
      <c r="H102" s="120"/>
      <c r="I102" s="120"/>
      <c r="J102" s="157">
        <f t="shared" ca="1" si="161"/>
        <v>0</v>
      </c>
      <c r="K102" s="157">
        <f t="shared" ref="K102:AE102" ca="1" si="205">K81+K90+K97</f>
        <v>0</v>
      </c>
      <c r="L102" s="157">
        <f t="shared" ca="1" si="205"/>
        <v>0</v>
      </c>
      <c r="M102" s="157">
        <f t="shared" ca="1" si="205"/>
        <v>0</v>
      </c>
      <c r="N102" s="157">
        <f t="shared" ca="1" si="205"/>
        <v>0</v>
      </c>
      <c r="O102" s="157">
        <f t="shared" ca="1" si="205"/>
        <v>0</v>
      </c>
      <c r="P102" s="157">
        <f t="shared" ca="1" si="205"/>
        <v>0</v>
      </c>
      <c r="Q102" s="157">
        <f t="shared" ca="1" si="205"/>
        <v>0</v>
      </c>
      <c r="R102" s="157">
        <f t="shared" ca="1" si="205"/>
        <v>0</v>
      </c>
      <c r="S102" s="157">
        <f t="shared" ca="1" si="205"/>
        <v>0</v>
      </c>
      <c r="T102" s="157">
        <f t="shared" ca="1" si="205"/>
        <v>0</v>
      </c>
      <c r="U102" s="157">
        <f t="shared" ca="1" si="205"/>
        <v>0</v>
      </c>
      <c r="V102" s="157">
        <f t="shared" ca="1" si="205"/>
        <v>0</v>
      </c>
      <c r="W102" s="157">
        <f t="shared" ca="1" si="205"/>
        <v>0</v>
      </c>
      <c r="X102" s="157">
        <f t="shared" ca="1" si="205"/>
        <v>0</v>
      </c>
      <c r="Y102" s="157">
        <f t="shared" ca="1" si="205"/>
        <v>0</v>
      </c>
      <c r="Z102" s="157">
        <f t="shared" ca="1" si="205"/>
        <v>0</v>
      </c>
      <c r="AA102" s="157">
        <f t="shared" ca="1" si="205"/>
        <v>0</v>
      </c>
      <c r="AB102" s="157">
        <f t="shared" ca="1" si="205"/>
        <v>0</v>
      </c>
      <c r="AC102" s="157">
        <f t="shared" ca="1" si="205"/>
        <v>0</v>
      </c>
      <c r="AD102" s="157">
        <f t="shared" ca="1" si="205"/>
        <v>0</v>
      </c>
      <c r="AE102" s="157">
        <f t="shared" ca="1" si="205"/>
        <v>0</v>
      </c>
    </row>
    <row r="103" spans="3:31">
      <c r="C103" s="121" t="s">
        <v>80</v>
      </c>
      <c r="D103" s="121"/>
      <c r="E103" s="150"/>
      <c r="F103" s="150"/>
      <c r="G103" s="121"/>
      <c r="H103" s="121"/>
      <c r="I103" s="121"/>
      <c r="J103" s="158">
        <f>K103</f>
        <v>0</v>
      </c>
      <c r="K103" s="158">
        <v>0</v>
      </c>
      <c r="L103" s="158">
        <f ca="1">K104</f>
        <v>0</v>
      </c>
      <c r="M103" s="158">
        <f t="shared" ref="M103:AE103" ca="1" si="206">L104</f>
        <v>0</v>
      </c>
      <c r="N103" s="158">
        <f t="shared" ca="1" si="206"/>
        <v>0</v>
      </c>
      <c r="O103" s="158">
        <f t="shared" ca="1" si="206"/>
        <v>0</v>
      </c>
      <c r="P103" s="158">
        <f t="shared" ca="1" si="206"/>
        <v>0</v>
      </c>
      <c r="Q103" s="158">
        <f t="shared" ca="1" si="206"/>
        <v>0</v>
      </c>
      <c r="R103" s="158">
        <f t="shared" ca="1" si="206"/>
        <v>0</v>
      </c>
      <c r="S103" s="158">
        <f t="shared" ca="1" si="206"/>
        <v>0</v>
      </c>
      <c r="T103" s="158">
        <f t="shared" ca="1" si="206"/>
        <v>0</v>
      </c>
      <c r="U103" s="158">
        <f t="shared" ca="1" si="206"/>
        <v>0</v>
      </c>
      <c r="V103" s="158">
        <f t="shared" ca="1" si="206"/>
        <v>0</v>
      </c>
      <c r="W103" s="158">
        <f t="shared" ca="1" si="206"/>
        <v>0</v>
      </c>
      <c r="X103" s="158">
        <f t="shared" ca="1" si="206"/>
        <v>0</v>
      </c>
      <c r="Y103" s="158">
        <f t="shared" ca="1" si="206"/>
        <v>0</v>
      </c>
      <c r="Z103" s="158">
        <f t="shared" ca="1" si="206"/>
        <v>0</v>
      </c>
      <c r="AA103" s="158">
        <f t="shared" ca="1" si="206"/>
        <v>0</v>
      </c>
      <c r="AB103" s="158">
        <f t="shared" ca="1" si="206"/>
        <v>0</v>
      </c>
      <c r="AC103" s="158">
        <f t="shared" ca="1" si="206"/>
        <v>0</v>
      </c>
      <c r="AD103" s="158">
        <f t="shared" ca="1" si="206"/>
        <v>0</v>
      </c>
      <c r="AE103" s="158">
        <f t="shared" ca="1" si="206"/>
        <v>0</v>
      </c>
    </row>
    <row r="104" spans="3:31">
      <c r="C104" s="108" t="s">
        <v>81</v>
      </c>
      <c r="D104" s="108"/>
      <c r="E104" s="148"/>
      <c r="F104" s="148"/>
      <c r="G104" s="108"/>
      <c r="H104" s="108"/>
      <c r="I104" s="108"/>
      <c r="J104" s="159">
        <f ca="1">AE104</f>
        <v>0</v>
      </c>
      <c r="K104" s="159">
        <f ca="1">SUM(K102:K103)</f>
        <v>0</v>
      </c>
      <c r="L104" s="159">
        <f ca="1">SUM(L102:L103)</f>
        <v>0</v>
      </c>
      <c r="M104" s="159">
        <f t="shared" ref="M104:S104" ca="1" si="207">SUM(M102:M103)</f>
        <v>0</v>
      </c>
      <c r="N104" s="159">
        <f t="shared" ca="1" si="207"/>
        <v>0</v>
      </c>
      <c r="O104" s="159">
        <f t="shared" ca="1" si="207"/>
        <v>0</v>
      </c>
      <c r="P104" s="159">
        <f t="shared" ca="1" si="207"/>
        <v>0</v>
      </c>
      <c r="Q104" s="159">
        <f t="shared" ca="1" si="207"/>
        <v>0</v>
      </c>
      <c r="R104" s="159">
        <f t="shared" ca="1" si="207"/>
        <v>0</v>
      </c>
      <c r="S104" s="159">
        <f t="shared" ca="1" si="207"/>
        <v>0</v>
      </c>
      <c r="T104" s="159">
        <f t="shared" ref="T104" ca="1" si="208">SUM(T102:T103)</f>
        <v>0</v>
      </c>
      <c r="U104" s="159">
        <f t="shared" ref="U104" ca="1" si="209">SUM(U102:U103)</f>
        <v>0</v>
      </c>
      <c r="V104" s="159">
        <f t="shared" ref="V104" ca="1" si="210">SUM(V102:V103)</f>
        <v>0</v>
      </c>
      <c r="W104" s="159">
        <f t="shared" ref="W104" ca="1" si="211">SUM(W102:W103)</f>
        <v>0</v>
      </c>
      <c r="X104" s="159">
        <f t="shared" ref="X104" ca="1" si="212">SUM(X102:X103)</f>
        <v>0</v>
      </c>
      <c r="Y104" s="159">
        <f t="shared" ref="Y104" ca="1" si="213">SUM(Y102:Y103)</f>
        <v>0</v>
      </c>
      <c r="Z104" s="159">
        <f t="shared" ref="Z104" ca="1" si="214">SUM(Z102:Z103)</f>
        <v>0</v>
      </c>
      <c r="AA104" s="159">
        <f t="shared" ref="AA104" ca="1" si="215">SUM(AA102:AA103)</f>
        <v>0</v>
      </c>
      <c r="AB104" s="159">
        <f t="shared" ref="AB104" ca="1" si="216">SUM(AB102:AB103)</f>
        <v>0</v>
      </c>
      <c r="AC104" s="159">
        <f t="shared" ref="AC104" ca="1" si="217">SUM(AC102:AC103)</f>
        <v>0</v>
      </c>
      <c r="AD104" s="159">
        <f t="shared" ref="AD104" ca="1" si="218">SUM(AD102:AD103)</f>
        <v>0</v>
      </c>
      <c r="AE104" s="159">
        <f t="shared" ref="AE104" ca="1" si="219">SUM(AE102:AE103)</f>
        <v>0</v>
      </c>
    </row>
    <row r="105" spans="3:31">
      <c r="E105" s="118"/>
      <c r="F105" s="118"/>
      <c r="J105" s="155"/>
      <c r="K105" s="155"/>
      <c r="L105" s="155"/>
      <c r="M105" s="155"/>
      <c r="N105" s="155"/>
      <c r="O105" s="155"/>
      <c r="P105" s="155"/>
      <c r="Q105" s="155"/>
      <c r="R105" s="155"/>
      <c r="S105" s="155"/>
      <c r="T105" s="155"/>
      <c r="U105" s="155"/>
      <c r="V105" s="155"/>
      <c r="W105" s="155"/>
      <c r="X105" s="155"/>
      <c r="Y105" s="155"/>
      <c r="Z105" s="155"/>
      <c r="AA105" s="155"/>
      <c r="AB105" s="155"/>
      <c r="AC105" s="155"/>
      <c r="AD105" s="155"/>
      <c r="AE105" s="155"/>
    </row>
    <row r="106" spans="3:31">
      <c r="C106" s="173" t="s">
        <v>98</v>
      </c>
      <c r="D106" s="173"/>
      <c r="E106" s="173"/>
      <c r="F106" s="173"/>
      <c r="G106" s="173"/>
      <c r="H106" s="173"/>
      <c r="I106" s="247"/>
      <c r="J106" s="170">
        <f ca="1">-(J100/J98)/($I$5/12)</f>
        <v>7.3204976724622742E-2</v>
      </c>
      <c r="K106" s="176"/>
      <c r="L106" s="179">
        <f ca="1">-L100/$K98*$I$6</f>
        <v>7.058037423617386E-2</v>
      </c>
      <c r="M106" s="179">
        <f t="shared" ref="M106:AE106" ca="1" si="220">-M100/$K98*$I$6</f>
        <v>7.058037423617386E-2</v>
      </c>
      <c r="N106" s="179">
        <f t="shared" ca="1" si="220"/>
        <v>7.1870648087988695E-2</v>
      </c>
      <c r="O106" s="179">
        <f t="shared" ca="1" si="220"/>
        <v>7.1870648087988695E-2</v>
      </c>
      <c r="P106" s="179">
        <f t="shared" ca="1" si="220"/>
        <v>7.3180645783885515E-2</v>
      </c>
      <c r="Q106" s="179">
        <f t="shared" ca="1" si="220"/>
        <v>7.3180645783885515E-2</v>
      </c>
      <c r="R106" s="179">
        <f t="shared" ca="1" si="220"/>
        <v>7.452144493791997E-2</v>
      </c>
      <c r="S106" s="179">
        <f t="shared" ca="1" si="220"/>
        <v>7.452144493791997E-2</v>
      </c>
      <c r="T106" s="179">
        <f t="shared" ca="1" si="220"/>
        <v>7.5871770577145628E-2</v>
      </c>
      <c r="U106" s="179">
        <f t="shared" ca="1" si="220"/>
        <v>7.5871770577145628E-2</v>
      </c>
      <c r="V106" s="179">
        <f t="shared" ca="1" si="220"/>
        <v>0</v>
      </c>
      <c r="W106" s="179">
        <f t="shared" ca="1" si="220"/>
        <v>0</v>
      </c>
      <c r="X106" s="179">
        <f t="shared" ca="1" si="220"/>
        <v>0</v>
      </c>
      <c r="Y106" s="179">
        <f t="shared" ca="1" si="220"/>
        <v>0</v>
      </c>
      <c r="Z106" s="179">
        <f t="shared" ca="1" si="220"/>
        <v>0</v>
      </c>
      <c r="AA106" s="179">
        <f t="shared" ca="1" si="220"/>
        <v>0</v>
      </c>
      <c r="AB106" s="179">
        <f t="shared" ca="1" si="220"/>
        <v>0</v>
      </c>
      <c r="AC106" s="179">
        <f t="shared" ca="1" si="220"/>
        <v>0</v>
      </c>
      <c r="AD106" s="179">
        <f t="shared" ca="1" si="220"/>
        <v>0</v>
      </c>
      <c r="AE106" s="179">
        <f t="shared" ca="1" si="220"/>
        <v>0</v>
      </c>
    </row>
    <row r="107" spans="3:31">
      <c r="C107" s="174" t="s">
        <v>107</v>
      </c>
      <c r="D107" s="174"/>
      <c r="E107" s="174"/>
      <c r="F107" s="174"/>
      <c r="G107" s="174"/>
      <c r="H107" s="174"/>
      <c r="I107" s="174"/>
      <c r="J107" s="171">
        <f ca="1">-SUM(J100:J101)/J98/($I$5/12)</f>
        <v>9.003805218073907E-2</v>
      </c>
      <c r="K107" s="177"/>
      <c r="L107" s="177"/>
      <c r="M107" s="177"/>
      <c r="N107" s="177"/>
      <c r="O107" s="177"/>
      <c r="P107" s="177"/>
      <c r="Q107" s="177"/>
      <c r="R107" s="177"/>
      <c r="S107" s="177"/>
      <c r="T107" s="177"/>
      <c r="U107" s="177"/>
      <c r="V107" s="177"/>
      <c r="W107" s="177"/>
      <c r="X107" s="177"/>
      <c r="Y107" s="177"/>
      <c r="Z107" s="177"/>
      <c r="AA107" s="177"/>
      <c r="AB107" s="177"/>
      <c r="AC107" s="177"/>
      <c r="AD107" s="177"/>
      <c r="AE107" s="177"/>
    </row>
    <row r="108" spans="3:31">
      <c r="C108" s="174" t="s">
        <v>95</v>
      </c>
      <c r="D108" s="174"/>
      <c r="E108" s="174"/>
      <c r="F108" s="174"/>
      <c r="G108" s="174"/>
      <c r="H108" s="174"/>
      <c r="I108" s="174"/>
      <c r="J108" s="171">
        <f t="shared" ref="J108:J109" ca="1" si="221">XIRR(K108:AE108,$K$2:$AE$2)</f>
        <v>7.4315235018730177E-2</v>
      </c>
      <c r="K108" s="177">
        <f ca="1">SUM(K98,K99,K100)</f>
        <v>92315430.25</v>
      </c>
      <c r="L108" s="177">
        <f t="shared" ref="L108:S108" ca="1" si="222">SUM(L98,L99,L100)</f>
        <v>-3257828.8074092022</v>
      </c>
      <c r="M108" s="177">
        <f t="shared" ca="1" si="222"/>
        <v>-3257828.8074092022</v>
      </c>
      <c r="N108" s="177">
        <f t="shared" ca="1" si="222"/>
        <v>-3317384.9002945079</v>
      </c>
      <c r="O108" s="177">
        <f t="shared" ca="1" si="222"/>
        <v>-3317384.9002945079</v>
      </c>
      <c r="P108" s="177">
        <f t="shared" ca="1" si="222"/>
        <v>-3377851.4007561198</v>
      </c>
      <c r="Q108" s="177">
        <f t="shared" ca="1" si="222"/>
        <v>-3377851.4007561198</v>
      </c>
      <c r="R108" s="177">
        <f t="shared" ca="1" si="222"/>
        <v>-3439739.6261478835</v>
      </c>
      <c r="S108" s="177">
        <f t="shared" ca="1" si="222"/>
        <v>-3439739.6261478835</v>
      </c>
      <c r="T108" s="177">
        <f t="shared" ref="T108:AE108" ca="1" si="223">SUM(T98,T99,T100)</f>
        <v>-3502067.572329245</v>
      </c>
      <c r="U108" s="177">
        <f t="shared" ca="1" si="223"/>
        <v>-95817497.822329238</v>
      </c>
      <c r="V108" s="177">
        <f t="shared" ca="1" si="223"/>
        <v>0</v>
      </c>
      <c r="W108" s="177">
        <f t="shared" ca="1" si="223"/>
        <v>0</v>
      </c>
      <c r="X108" s="177">
        <f t="shared" ca="1" si="223"/>
        <v>0</v>
      </c>
      <c r="Y108" s="177">
        <f t="shared" ca="1" si="223"/>
        <v>0</v>
      </c>
      <c r="Z108" s="177">
        <f t="shared" ca="1" si="223"/>
        <v>0</v>
      </c>
      <c r="AA108" s="177">
        <f t="shared" ca="1" si="223"/>
        <v>0</v>
      </c>
      <c r="AB108" s="177">
        <f t="shared" ca="1" si="223"/>
        <v>0</v>
      </c>
      <c r="AC108" s="177">
        <f t="shared" ca="1" si="223"/>
        <v>0</v>
      </c>
      <c r="AD108" s="177">
        <f t="shared" ca="1" si="223"/>
        <v>0</v>
      </c>
      <c r="AE108" s="177">
        <f t="shared" ca="1" si="223"/>
        <v>0</v>
      </c>
    </row>
    <row r="109" spans="3:31">
      <c r="C109" s="175" t="s">
        <v>96</v>
      </c>
      <c r="D109" s="175"/>
      <c r="E109" s="175"/>
      <c r="F109" s="175"/>
      <c r="G109" s="175"/>
      <c r="H109" s="175"/>
      <c r="I109" s="175"/>
      <c r="J109" s="172">
        <f t="shared" ca="1" si="221"/>
        <v>8.8624837994575503E-2</v>
      </c>
      <c r="K109" s="178">
        <f ca="1">K108+K101</f>
        <v>92315430.25</v>
      </c>
      <c r="L109" s="178">
        <f t="shared" ref="L109:S109" ca="1" si="224">L108+L101</f>
        <v>-3257828.8074092022</v>
      </c>
      <c r="M109" s="178">
        <f t="shared" ca="1" si="224"/>
        <v>-3257828.8074092022</v>
      </c>
      <c r="N109" s="178">
        <f t="shared" ca="1" si="224"/>
        <v>-3317384.9002945079</v>
      </c>
      <c r="O109" s="178">
        <f t="shared" ca="1" si="224"/>
        <v>-3317384.9002945079</v>
      </c>
      <c r="P109" s="178">
        <f t="shared" ca="1" si="224"/>
        <v>-3377851.4007561198</v>
      </c>
      <c r="Q109" s="178">
        <f t="shared" ca="1" si="224"/>
        <v>-3377851.4007561198</v>
      </c>
      <c r="R109" s="178">
        <f t="shared" ca="1" si="224"/>
        <v>-3439739.6261478835</v>
      </c>
      <c r="S109" s="178">
        <f t="shared" ca="1" si="224"/>
        <v>-3439739.6261478835</v>
      </c>
      <c r="T109" s="178">
        <f t="shared" ref="T109" ca="1" si="225">T108+T101</f>
        <v>-3502067.572329245</v>
      </c>
      <c r="U109" s="178">
        <f t="shared" ref="U109" ca="1" si="226">U108+U101</f>
        <v>-103587260.83813971</v>
      </c>
      <c r="V109" s="178">
        <f t="shared" ref="V109" ca="1" si="227">V108+V101</f>
        <v>0</v>
      </c>
      <c r="W109" s="178">
        <f t="shared" ref="W109" ca="1" si="228">W108+W101</f>
        <v>0</v>
      </c>
      <c r="X109" s="178">
        <f t="shared" ref="X109" ca="1" si="229">X108+X101</f>
        <v>0</v>
      </c>
      <c r="Y109" s="178">
        <f t="shared" ref="Y109" ca="1" si="230">Y108+Y101</f>
        <v>0</v>
      </c>
      <c r="Z109" s="178">
        <f t="shared" ref="Z109" ca="1" si="231">Z108+Z101</f>
        <v>0</v>
      </c>
      <c r="AA109" s="178">
        <f t="shared" ref="AA109" ca="1" si="232">AA108+AA101</f>
        <v>0</v>
      </c>
      <c r="AB109" s="178">
        <f t="shared" ref="AB109" ca="1" si="233">AB108+AB101</f>
        <v>0</v>
      </c>
      <c r="AC109" s="178">
        <f t="shared" ref="AC109" ca="1" si="234">AC108+AC101</f>
        <v>0</v>
      </c>
      <c r="AD109" s="178">
        <f t="shared" ref="AD109" ca="1" si="235">AD108+AD101</f>
        <v>0</v>
      </c>
      <c r="AE109" s="178">
        <f t="shared" ref="AE109" ca="1" si="236">AE108+AE101</f>
        <v>0</v>
      </c>
    </row>
    <row r="110" spans="3:31">
      <c r="J110" s="243"/>
      <c r="K110" s="155"/>
      <c r="L110" s="155"/>
      <c r="M110" s="155"/>
      <c r="N110" s="155"/>
      <c r="O110" s="155"/>
      <c r="P110" s="155"/>
      <c r="Q110" s="155"/>
    </row>
    <row r="111" spans="3:31">
      <c r="J111" s="243"/>
    </row>
    <row r="112" spans="3:31">
      <c r="J112" s="243"/>
    </row>
    <row r="113" spans="3:31">
      <c r="C113" s="119" t="str">
        <f>'CF(M)'!C170</f>
        <v>4.2. K-REF CF (EUR, 헷지 후)</v>
      </c>
      <c r="J113" s="243"/>
      <c r="K113" s="155"/>
      <c r="L113" s="155"/>
      <c r="M113" s="155"/>
      <c r="N113" s="155"/>
      <c r="O113" s="155"/>
      <c r="P113" s="155"/>
      <c r="Q113" s="155"/>
    </row>
    <row r="114" spans="3:31">
      <c r="C114" s="108" t="str">
        <f>'CF(M)'!C171</f>
        <v>영업현금흐름</v>
      </c>
      <c r="D114" s="108"/>
      <c r="E114" s="108"/>
      <c r="F114" s="108"/>
      <c r="G114" s="108"/>
      <c r="H114" s="108"/>
      <c r="I114" s="108"/>
      <c r="J114" s="151">
        <f t="shared" ref="J114:J123" ca="1" si="237">SUM(K114:BG114)</f>
        <v>36729563.643409029</v>
      </c>
      <c r="K114" s="159">
        <f ca="1">SUM(K115:K123)</f>
        <v>0</v>
      </c>
      <c r="L114" s="159">
        <f t="shared" ref="L114:Q114" ca="1" si="238">SUM(L115:L123)</f>
        <v>3274280.2958490821</v>
      </c>
      <c r="M114" s="159">
        <f t="shared" ca="1" si="238"/>
        <v>3828172.8773490819</v>
      </c>
      <c r="N114" s="159">
        <f t="shared" ca="1" si="238"/>
        <v>3334123.5938609862</v>
      </c>
      <c r="O114" s="159">
        <f t="shared" ca="1" si="238"/>
        <v>3888016.175360986</v>
      </c>
      <c r="P114" s="159">
        <f t="shared" ca="1" si="238"/>
        <v>3394881.643526095</v>
      </c>
      <c r="Q114" s="159">
        <f t="shared" ca="1" si="238"/>
        <v>3948774.2250260948</v>
      </c>
      <c r="R114" s="159">
        <f t="shared" ref="R114" ca="1" si="239">SUM(R115:R123)</f>
        <v>3457068.2273594085</v>
      </c>
      <c r="S114" s="159">
        <f t="shared" ref="S114" ca="1" si="240">SUM(S115:S123)</f>
        <v>4010960.8088594084</v>
      </c>
      <c r="T114" s="159">
        <f t="shared" ref="T114" ca="1" si="241">SUM(T115:T123)</f>
        <v>3519696.6073589427</v>
      </c>
      <c r="U114" s="159">
        <f t="shared" ref="U114" ca="1" si="242">SUM(U115:U123)</f>
        <v>4073589.1888589426</v>
      </c>
      <c r="V114" s="159">
        <f t="shared" ref="V114" ca="1" si="243">SUM(V115:V123)</f>
        <v>0</v>
      </c>
      <c r="W114" s="159">
        <f t="shared" ref="W114" ca="1" si="244">SUM(W115:W123)</f>
        <v>0</v>
      </c>
      <c r="X114" s="159">
        <f t="shared" ref="X114" ca="1" si="245">SUM(X115:X123)</f>
        <v>0</v>
      </c>
      <c r="Y114" s="159">
        <f t="shared" ref="Y114" ca="1" si="246">SUM(Y115:Y123)</f>
        <v>0</v>
      </c>
      <c r="Z114" s="159">
        <f t="shared" ref="Z114" ca="1" si="247">SUM(Z115:Z123)</f>
        <v>0</v>
      </c>
      <c r="AA114" s="159">
        <f t="shared" ref="AA114" ca="1" si="248">SUM(AA115:AA123)</f>
        <v>0</v>
      </c>
      <c r="AB114" s="159">
        <f t="shared" ref="AB114" ca="1" si="249">SUM(AB115:AB123)</f>
        <v>0</v>
      </c>
      <c r="AC114" s="159">
        <f t="shared" ref="AC114" ca="1" si="250">SUM(AC115:AC123)</f>
        <v>0</v>
      </c>
      <c r="AD114" s="159">
        <f t="shared" ref="AD114" ca="1" si="251">SUM(AD115:AD123)</f>
        <v>0</v>
      </c>
      <c r="AE114" s="159">
        <f t="shared" ref="AE114" ca="1" si="252">SUM(AE115:AE123)</f>
        <v>0</v>
      </c>
    </row>
    <row r="115" spans="3:31">
      <c r="C115" s="62" t="str">
        <f>'CF(M)'!C172</f>
        <v>HoldCo 운영배당</v>
      </c>
      <c r="E115" s="118">
        <f>'CF(M)'!A172</f>
        <v>172</v>
      </c>
      <c r="F115" s="118" t="str">
        <f t="shared" ref="F115:F135" si="253">$D$10&amp;E115&amp;":"&amp;E115</f>
        <v>'CF(M)'!172:172</v>
      </c>
      <c r="H115" s="44"/>
      <c r="J115" s="155">
        <f t="shared" ca="1" si="237"/>
        <v>12549656.25731517</v>
      </c>
      <c r="K115" s="155">
        <f ca="1">SUMIF(INDIRECT($F$10),K$6,INDIRECT($F115))</f>
        <v>0</v>
      </c>
      <c r="L115" s="155">
        <f t="shared" ref="K115:Z135" ca="1" si="254">SUMIF(INDIRECT($F$10),L$6,INDIRECT($F115))</f>
        <v>1133273.1749749989</v>
      </c>
      <c r="M115" s="155">
        <f t="shared" ca="1" si="254"/>
        <v>1133273.1749749989</v>
      </c>
      <c r="N115" s="155">
        <f t="shared" ca="1" si="254"/>
        <v>1193107.5763496244</v>
      </c>
      <c r="O115" s="155">
        <f t="shared" ca="1" si="254"/>
        <v>1193107.5763496244</v>
      </c>
      <c r="P115" s="155">
        <f t="shared" ca="1" si="254"/>
        <v>1253846.9937448674</v>
      </c>
      <c r="Q115" s="155">
        <f t="shared" ca="1" si="254"/>
        <v>1253846.9937448674</v>
      </c>
      <c r="R115" s="155">
        <f t="shared" ca="1" si="254"/>
        <v>1316005.0024010395</v>
      </c>
      <c r="S115" s="155">
        <f t="shared" ca="1" si="254"/>
        <v>1316005.0024010395</v>
      </c>
      <c r="T115" s="155">
        <f t="shared" ca="1" si="254"/>
        <v>1378595.3811870548</v>
      </c>
      <c r="U115" s="155">
        <f t="shared" ca="1" si="254"/>
        <v>1378595.3811870548</v>
      </c>
      <c r="V115" s="155">
        <f t="shared" ca="1" si="254"/>
        <v>0</v>
      </c>
      <c r="W115" s="155">
        <f t="shared" ca="1" si="254"/>
        <v>0</v>
      </c>
      <c r="X115" s="155">
        <f t="shared" ca="1" si="254"/>
        <v>0</v>
      </c>
      <c r="Y115" s="155">
        <f t="shared" ca="1" si="254"/>
        <v>0</v>
      </c>
      <c r="Z115" s="155">
        <f t="shared" ca="1" si="254"/>
        <v>0</v>
      </c>
      <c r="AA115" s="155">
        <f t="shared" ref="T115:AE135" ca="1" si="255">SUMIF(INDIRECT($F$10),AA$6,INDIRECT($F115))</f>
        <v>0</v>
      </c>
      <c r="AB115" s="155">
        <f t="shared" ca="1" si="255"/>
        <v>0</v>
      </c>
      <c r="AC115" s="155">
        <f t="shared" ca="1" si="255"/>
        <v>0</v>
      </c>
      <c r="AD115" s="155">
        <f t="shared" ca="1" si="255"/>
        <v>0</v>
      </c>
      <c r="AE115" s="155">
        <f t="shared" ca="1" si="255"/>
        <v>0</v>
      </c>
    </row>
    <row r="116" spans="3:31">
      <c r="C116" s="62" t="str">
        <f>'CF(M)'!C173</f>
        <v>PropCo SHL이자</v>
      </c>
      <c r="E116" s="118">
        <f>'CF(M)'!A173</f>
        <v>173</v>
      </c>
      <c r="F116" s="118" t="str">
        <f t="shared" ref="F116" si="256">$D$10&amp;E116&amp;":"&amp;E116</f>
        <v>'CF(M)'!173:173</v>
      </c>
      <c r="H116" s="44"/>
      <c r="J116" s="155">
        <f t="shared" ref="J116" ca="1" si="257">SUM(K116:BG116)</f>
        <v>22941202.5</v>
      </c>
      <c r="K116" s="155">
        <f ca="1">SUMIF(INDIRECT($F$10),K$6,INDIRECT($F116))</f>
        <v>0</v>
      </c>
      <c r="L116" s="155">
        <f t="shared" ca="1" si="254"/>
        <v>2294120.25</v>
      </c>
      <c r="M116" s="155">
        <f t="shared" ca="1" si="254"/>
        <v>2294120.25</v>
      </c>
      <c r="N116" s="155">
        <f t="shared" ca="1" si="254"/>
        <v>2294120.25</v>
      </c>
      <c r="O116" s="155">
        <f t="shared" ca="1" si="254"/>
        <v>2294120.25</v>
      </c>
      <c r="P116" s="155">
        <f t="shared" ca="1" si="254"/>
        <v>2294120.25</v>
      </c>
      <c r="Q116" s="155">
        <f t="shared" ca="1" si="254"/>
        <v>2294120.25</v>
      </c>
      <c r="R116" s="155">
        <f t="shared" ca="1" si="254"/>
        <v>2294120.25</v>
      </c>
      <c r="S116" s="155">
        <f t="shared" ca="1" si="254"/>
        <v>2294120.25</v>
      </c>
      <c r="T116" s="155">
        <f t="shared" ca="1" si="254"/>
        <v>2294120.25</v>
      </c>
      <c r="U116" s="155">
        <f t="shared" ca="1" si="254"/>
        <v>2294120.25</v>
      </c>
      <c r="V116" s="155">
        <f t="shared" ca="1" si="254"/>
        <v>0</v>
      </c>
      <c r="W116" s="155">
        <f t="shared" ca="1" si="254"/>
        <v>0</v>
      </c>
      <c r="X116" s="155">
        <f t="shared" ca="1" si="254"/>
        <v>0</v>
      </c>
      <c r="Y116" s="155">
        <f t="shared" ca="1" si="254"/>
        <v>0</v>
      </c>
      <c r="Z116" s="155">
        <f t="shared" ca="1" si="254"/>
        <v>0</v>
      </c>
      <c r="AA116" s="155">
        <f t="shared" ca="1" si="255"/>
        <v>0</v>
      </c>
      <c r="AB116" s="155">
        <f t="shared" ca="1" si="255"/>
        <v>0</v>
      </c>
      <c r="AC116" s="155">
        <f t="shared" ca="1" si="255"/>
        <v>0</v>
      </c>
      <c r="AD116" s="155">
        <f t="shared" ca="1" si="255"/>
        <v>0</v>
      </c>
      <c r="AE116" s="155">
        <f t="shared" ca="1" si="255"/>
        <v>0</v>
      </c>
    </row>
    <row r="117" spans="3:31">
      <c r="C117" s="62" t="str">
        <f>'CF(M)'!C174</f>
        <v>HoldCo 운영배당 원천징수</v>
      </c>
      <c r="E117" s="118">
        <f>'CF(M)'!A174</f>
        <v>174</v>
      </c>
      <c r="F117" s="118" t="str">
        <f t="shared" ref="F117:F118" si="258">$D$10&amp;E117&amp;":"&amp;E117</f>
        <v>'CF(M)'!174:174</v>
      </c>
      <c r="H117" s="44"/>
      <c r="J117" s="155">
        <f t="shared" ref="J117:J118" ca="1" si="259">SUM(K117:BG117)</f>
        <v>-1882448.4385972754</v>
      </c>
      <c r="K117" s="155">
        <f t="shared" ref="K117:K118" ca="1" si="260">SUMIF(INDIRECT($F$10),K$6,INDIRECT($F117))</f>
        <v>0</v>
      </c>
      <c r="L117" s="155">
        <f t="shared" ca="1" si="254"/>
        <v>-169990.97624624983</v>
      </c>
      <c r="M117" s="155">
        <f t="shared" ca="1" si="254"/>
        <v>-169990.97624624983</v>
      </c>
      <c r="N117" s="155">
        <f t="shared" ca="1" si="254"/>
        <v>-178966.13645244366</v>
      </c>
      <c r="O117" s="155">
        <f t="shared" ca="1" si="254"/>
        <v>-178966.13645244366</v>
      </c>
      <c r="P117" s="155">
        <f t="shared" ca="1" si="254"/>
        <v>-188077.0490617301</v>
      </c>
      <c r="Q117" s="155">
        <f t="shared" ca="1" si="254"/>
        <v>-188077.0490617301</v>
      </c>
      <c r="R117" s="155">
        <f t="shared" ca="1" si="254"/>
        <v>-197400.75036015591</v>
      </c>
      <c r="S117" s="155">
        <f t="shared" ca="1" si="254"/>
        <v>-197400.75036015591</v>
      </c>
      <c r="T117" s="155">
        <f t="shared" ca="1" si="254"/>
        <v>-206789.30717805822</v>
      </c>
      <c r="U117" s="155">
        <f t="shared" ca="1" si="254"/>
        <v>-206789.30717805822</v>
      </c>
      <c r="V117" s="155">
        <f t="shared" ca="1" si="254"/>
        <v>0</v>
      </c>
      <c r="W117" s="155">
        <f t="shared" ca="1" si="254"/>
        <v>0</v>
      </c>
      <c r="X117" s="155">
        <f t="shared" ca="1" si="254"/>
        <v>0</v>
      </c>
      <c r="Y117" s="155">
        <f t="shared" ca="1" si="254"/>
        <v>0</v>
      </c>
      <c r="Z117" s="155">
        <f t="shared" ca="1" si="254"/>
        <v>0</v>
      </c>
      <c r="AA117" s="155">
        <f t="shared" ca="1" si="255"/>
        <v>0</v>
      </c>
      <c r="AB117" s="155">
        <f t="shared" ca="1" si="255"/>
        <v>0</v>
      </c>
      <c r="AC117" s="155">
        <f t="shared" ca="1" si="255"/>
        <v>0</v>
      </c>
      <c r="AD117" s="155">
        <f t="shared" ca="1" si="255"/>
        <v>0</v>
      </c>
      <c r="AE117" s="155">
        <f t="shared" ca="1" si="255"/>
        <v>0</v>
      </c>
    </row>
    <row r="118" spans="3:31">
      <c r="C118" s="62" t="str">
        <f>'CF(M)'!C175</f>
        <v>외국납부세액 공제</v>
      </c>
      <c r="E118" s="118">
        <f>'CF(M)'!A175</f>
        <v>175</v>
      </c>
      <c r="F118" s="118" t="str">
        <f t="shared" si="258"/>
        <v>'CF(M)'!175:175</v>
      </c>
      <c r="H118" s="44"/>
      <c r="J118" s="155">
        <f t="shared" ca="1" si="259"/>
        <v>1796854.3245310215</v>
      </c>
      <c r="K118" s="155">
        <f t="shared" ca="1" si="260"/>
        <v>0</v>
      </c>
      <c r="L118" s="155">
        <f t="shared" ca="1" si="254"/>
        <v>161978.36161795311</v>
      </c>
      <c r="M118" s="155">
        <f t="shared" ca="1" si="254"/>
        <v>161978.36161795311</v>
      </c>
      <c r="N118" s="155">
        <f t="shared" ca="1" si="254"/>
        <v>170675.21333482701</v>
      </c>
      <c r="O118" s="155">
        <f t="shared" ca="1" si="254"/>
        <v>170675.21333482701</v>
      </c>
      <c r="P118" s="155">
        <f t="shared" ca="1" si="254"/>
        <v>179513.20901048247</v>
      </c>
      <c r="Q118" s="155">
        <f t="shared" ca="1" si="254"/>
        <v>179513.20901048247</v>
      </c>
      <c r="R118" s="155">
        <f t="shared" ca="1" si="254"/>
        <v>188567.12704449985</v>
      </c>
      <c r="S118" s="155">
        <f t="shared" ca="1" si="254"/>
        <v>188567.12704449985</v>
      </c>
      <c r="T118" s="155">
        <f t="shared" ca="1" si="254"/>
        <v>197693.25125774846</v>
      </c>
      <c r="U118" s="155">
        <f t="shared" ca="1" si="254"/>
        <v>197693.25125774846</v>
      </c>
      <c r="V118" s="155">
        <f t="shared" ca="1" si="254"/>
        <v>0</v>
      </c>
      <c r="W118" s="155">
        <f t="shared" ca="1" si="254"/>
        <v>0</v>
      </c>
      <c r="X118" s="155">
        <f t="shared" ca="1" si="254"/>
        <v>0</v>
      </c>
      <c r="Y118" s="155">
        <f t="shared" ca="1" si="254"/>
        <v>0</v>
      </c>
      <c r="Z118" s="155">
        <f t="shared" ca="1" si="254"/>
        <v>0</v>
      </c>
      <c r="AA118" s="155">
        <f t="shared" ca="1" si="255"/>
        <v>0</v>
      </c>
      <c r="AB118" s="155">
        <f t="shared" ca="1" si="255"/>
        <v>0</v>
      </c>
      <c r="AC118" s="155">
        <f t="shared" ca="1" si="255"/>
        <v>0</v>
      </c>
      <c r="AD118" s="155">
        <f t="shared" ca="1" si="255"/>
        <v>0</v>
      </c>
      <c r="AE118" s="155">
        <f t="shared" ca="1" si="255"/>
        <v>0</v>
      </c>
    </row>
    <row r="119" spans="3:31">
      <c r="C119" s="62" t="str">
        <f>'CF(M)'!C176</f>
        <v>헷지프리미엄</v>
      </c>
      <c r="E119" s="118">
        <f>'CF(M)'!A176</f>
        <v>176</v>
      </c>
      <c r="F119" s="118" t="str">
        <f t="shared" si="253"/>
        <v>'CF(M)'!176:176</v>
      </c>
      <c r="H119" s="44"/>
      <c r="J119" s="155">
        <f ca="1">SUM(K119:BG119)</f>
        <v>2939819.029535112</v>
      </c>
      <c r="K119" s="155">
        <f t="shared" ca="1" si="254"/>
        <v>0</v>
      </c>
      <c r="L119" s="155">
        <f t="shared" ca="1" si="254"/>
        <v>16451.4884398799</v>
      </c>
      <c r="M119" s="155">
        <f t="shared" ca="1" si="254"/>
        <v>570344.06993987982</v>
      </c>
      <c r="N119" s="155">
        <f t="shared" ca="1" si="254"/>
        <v>16738.693566478101</v>
      </c>
      <c r="O119" s="155">
        <f t="shared" ca="1" si="254"/>
        <v>570631.27506647806</v>
      </c>
      <c r="P119" s="155">
        <f t="shared" ca="1" si="254"/>
        <v>17030.242769975266</v>
      </c>
      <c r="Q119" s="155">
        <f t="shared" ca="1" si="254"/>
        <v>570922.82426997519</v>
      </c>
      <c r="R119" s="155">
        <f t="shared" ca="1" si="254"/>
        <v>17328.601211524889</v>
      </c>
      <c r="S119" s="155">
        <f t="shared" ca="1" si="254"/>
        <v>571221.18271152489</v>
      </c>
      <c r="T119" s="155">
        <f t="shared" ca="1" si="255"/>
        <v>17629.035029697763</v>
      </c>
      <c r="U119" s="155">
        <f t="shared" ca="1" si="255"/>
        <v>571521.61652969779</v>
      </c>
      <c r="V119" s="155">
        <f t="shared" ca="1" si="255"/>
        <v>0</v>
      </c>
      <c r="W119" s="155">
        <f t="shared" ca="1" si="255"/>
        <v>0</v>
      </c>
      <c r="X119" s="155">
        <f t="shared" ca="1" si="255"/>
        <v>0</v>
      </c>
      <c r="Y119" s="155">
        <f t="shared" ca="1" si="255"/>
        <v>0</v>
      </c>
      <c r="Z119" s="155">
        <f t="shared" ca="1" si="255"/>
        <v>0</v>
      </c>
      <c r="AA119" s="155">
        <f t="shared" ca="1" si="255"/>
        <v>0</v>
      </c>
      <c r="AB119" s="155">
        <f t="shared" ca="1" si="255"/>
        <v>0</v>
      </c>
      <c r="AC119" s="155">
        <f t="shared" ca="1" si="255"/>
        <v>0</v>
      </c>
      <c r="AD119" s="155">
        <f t="shared" ca="1" si="255"/>
        <v>0</v>
      </c>
      <c r="AE119" s="155">
        <f t="shared" ca="1" si="255"/>
        <v>0</v>
      </c>
    </row>
    <row r="120" spans="3:31">
      <c r="C120" s="62" t="str">
        <f>'CF(M)'!C177</f>
        <v>운용보수(신탁, 사무관리 포함)</v>
      </c>
      <c r="D120" s="62"/>
      <c r="E120" s="118">
        <f>'CF(M)'!A177</f>
        <v>177</v>
      </c>
      <c r="F120" s="118" t="str">
        <f t="shared" si="253"/>
        <v>'CF(M)'!177:177</v>
      </c>
      <c r="G120" s="62"/>
      <c r="H120" s="62"/>
      <c r="I120" s="62"/>
      <c r="J120" s="155">
        <f t="shared" ca="1" si="237"/>
        <v>-1384731.4537500001</v>
      </c>
      <c r="K120" s="155">
        <f t="shared" ca="1" si="254"/>
        <v>0</v>
      </c>
      <c r="L120" s="155">
        <f t="shared" ca="1" si="254"/>
        <v>-138473.14537499999</v>
      </c>
      <c r="M120" s="155">
        <f t="shared" ca="1" si="254"/>
        <v>-138473.14537499999</v>
      </c>
      <c r="N120" s="155">
        <f t="shared" ca="1" si="254"/>
        <v>-138473.14537499999</v>
      </c>
      <c r="O120" s="155">
        <f t="shared" ca="1" si="254"/>
        <v>-138473.14537499999</v>
      </c>
      <c r="P120" s="155">
        <f t="shared" ca="1" si="254"/>
        <v>-138473.14537499999</v>
      </c>
      <c r="Q120" s="155">
        <f t="shared" ca="1" si="254"/>
        <v>-138473.14537499999</v>
      </c>
      <c r="R120" s="155">
        <f t="shared" ca="1" si="254"/>
        <v>-138473.14537499999</v>
      </c>
      <c r="S120" s="155">
        <f t="shared" ca="1" si="254"/>
        <v>-138473.14537499999</v>
      </c>
      <c r="T120" s="155">
        <f t="shared" ca="1" si="255"/>
        <v>-138473.14537499999</v>
      </c>
      <c r="U120" s="155">
        <f t="shared" ca="1" si="255"/>
        <v>-138473.14537499999</v>
      </c>
      <c r="V120" s="155">
        <f t="shared" ca="1" si="255"/>
        <v>0</v>
      </c>
      <c r="W120" s="155">
        <f t="shared" ca="1" si="255"/>
        <v>0</v>
      </c>
      <c r="X120" s="155">
        <f t="shared" ca="1" si="255"/>
        <v>0</v>
      </c>
      <c r="Y120" s="155">
        <f t="shared" ca="1" si="255"/>
        <v>0</v>
      </c>
      <c r="Z120" s="155">
        <f t="shared" ca="1" si="255"/>
        <v>0</v>
      </c>
      <c r="AA120" s="155">
        <f t="shared" ca="1" si="255"/>
        <v>0</v>
      </c>
      <c r="AB120" s="155">
        <f t="shared" ca="1" si="255"/>
        <v>0</v>
      </c>
      <c r="AC120" s="155">
        <f t="shared" ca="1" si="255"/>
        <v>0</v>
      </c>
      <c r="AD120" s="155">
        <f t="shared" ca="1" si="255"/>
        <v>0</v>
      </c>
      <c r="AE120" s="155">
        <f t="shared" ca="1" si="255"/>
        <v>0</v>
      </c>
    </row>
    <row r="121" spans="3:31">
      <c r="C121" s="62" t="str">
        <f>'CF(M)'!C178</f>
        <v>신탁 및 사무관리</v>
      </c>
      <c r="D121" s="62"/>
      <c r="E121" s="118">
        <f>'CF(M)'!A178</f>
        <v>178</v>
      </c>
      <c r="F121" s="118" t="str">
        <f t="shared" si="253"/>
        <v>'CF(M)'!178:178</v>
      </c>
      <c r="G121" s="62"/>
      <c r="H121" s="62"/>
      <c r="I121" s="62"/>
      <c r="J121" s="155">
        <f t="shared" ca="1" si="237"/>
        <v>-184630.86050000004</v>
      </c>
      <c r="K121" s="155">
        <f t="shared" ca="1" si="254"/>
        <v>0</v>
      </c>
      <c r="L121" s="155">
        <f t="shared" ca="1" si="254"/>
        <v>-18463.086050000002</v>
      </c>
      <c r="M121" s="155">
        <f t="shared" ca="1" si="254"/>
        <v>-18463.086050000002</v>
      </c>
      <c r="N121" s="155">
        <f t="shared" ca="1" si="254"/>
        <v>-18463.086050000002</v>
      </c>
      <c r="O121" s="155">
        <f t="shared" ca="1" si="254"/>
        <v>-18463.086050000002</v>
      </c>
      <c r="P121" s="155">
        <f t="shared" ca="1" si="254"/>
        <v>-18463.086050000002</v>
      </c>
      <c r="Q121" s="155">
        <f t="shared" ca="1" si="254"/>
        <v>-18463.086050000002</v>
      </c>
      <c r="R121" s="155">
        <f t="shared" ca="1" si="254"/>
        <v>-18463.086050000002</v>
      </c>
      <c r="S121" s="155">
        <f t="shared" ca="1" si="254"/>
        <v>-18463.086050000002</v>
      </c>
      <c r="T121" s="155">
        <f t="shared" ca="1" si="255"/>
        <v>-18463.086050000002</v>
      </c>
      <c r="U121" s="155">
        <f t="shared" ca="1" si="255"/>
        <v>-18463.086050000002</v>
      </c>
      <c r="V121" s="155">
        <f t="shared" ca="1" si="255"/>
        <v>0</v>
      </c>
      <c r="W121" s="155">
        <f t="shared" ca="1" si="255"/>
        <v>0</v>
      </c>
      <c r="X121" s="155">
        <f t="shared" ca="1" si="255"/>
        <v>0</v>
      </c>
      <c r="Y121" s="155">
        <f t="shared" ca="1" si="255"/>
        <v>0</v>
      </c>
      <c r="Z121" s="155">
        <f t="shared" ca="1" si="255"/>
        <v>0</v>
      </c>
      <c r="AA121" s="155">
        <f t="shared" ca="1" si="255"/>
        <v>0</v>
      </c>
      <c r="AB121" s="155">
        <f t="shared" ca="1" si="255"/>
        <v>0</v>
      </c>
      <c r="AC121" s="155">
        <f t="shared" ca="1" si="255"/>
        <v>0</v>
      </c>
      <c r="AD121" s="155">
        <f t="shared" ca="1" si="255"/>
        <v>0</v>
      </c>
      <c r="AE121" s="155">
        <f t="shared" ca="1" si="255"/>
        <v>0</v>
      </c>
    </row>
    <row r="122" spans="3:31">
      <c r="C122" s="62" t="str">
        <f>'CF(M)'!C179</f>
        <v>판매수수료</v>
      </c>
      <c r="D122" s="62"/>
      <c r="E122" s="118">
        <f>'CF(M)'!A179</f>
        <v>179</v>
      </c>
      <c r="F122" s="118" t="str">
        <f t="shared" si="253"/>
        <v>'CF(M)'!179:179</v>
      </c>
      <c r="G122" s="62"/>
      <c r="H122" s="62"/>
      <c r="I122" s="62"/>
      <c r="J122" s="155">
        <f t="shared" ca="1" si="237"/>
        <v>-46157.71512500001</v>
      </c>
      <c r="K122" s="155">
        <f t="shared" ca="1" si="254"/>
        <v>0</v>
      </c>
      <c r="L122" s="155">
        <f t="shared" ca="1" si="254"/>
        <v>-4615.7715125000004</v>
      </c>
      <c r="M122" s="155">
        <f t="shared" ca="1" si="254"/>
        <v>-4615.7715125000004</v>
      </c>
      <c r="N122" s="155">
        <f t="shared" ca="1" si="254"/>
        <v>-4615.7715125000004</v>
      </c>
      <c r="O122" s="155">
        <f t="shared" ca="1" si="254"/>
        <v>-4615.7715125000004</v>
      </c>
      <c r="P122" s="155">
        <f t="shared" ca="1" si="254"/>
        <v>-4615.7715125000004</v>
      </c>
      <c r="Q122" s="155">
        <f t="shared" ca="1" si="254"/>
        <v>-4615.7715125000004</v>
      </c>
      <c r="R122" s="155">
        <f t="shared" ca="1" si="254"/>
        <v>-4615.7715125000004</v>
      </c>
      <c r="S122" s="155">
        <f t="shared" ca="1" si="254"/>
        <v>-4615.7715125000004</v>
      </c>
      <c r="T122" s="155">
        <f t="shared" ca="1" si="255"/>
        <v>-4615.7715125000004</v>
      </c>
      <c r="U122" s="155">
        <f t="shared" ca="1" si="255"/>
        <v>-4615.7715125000004</v>
      </c>
      <c r="V122" s="155">
        <f t="shared" ca="1" si="255"/>
        <v>0</v>
      </c>
      <c r="W122" s="155">
        <f t="shared" ca="1" si="255"/>
        <v>0</v>
      </c>
      <c r="X122" s="155">
        <f t="shared" ca="1" si="255"/>
        <v>0</v>
      </c>
      <c r="Y122" s="155">
        <f t="shared" ca="1" si="255"/>
        <v>0</v>
      </c>
      <c r="Z122" s="155">
        <f t="shared" ca="1" si="255"/>
        <v>0</v>
      </c>
      <c r="AA122" s="155">
        <f t="shared" ca="1" si="255"/>
        <v>0</v>
      </c>
      <c r="AB122" s="155">
        <f t="shared" ca="1" si="255"/>
        <v>0</v>
      </c>
      <c r="AC122" s="155">
        <f t="shared" ca="1" si="255"/>
        <v>0</v>
      </c>
      <c r="AD122" s="155">
        <f t="shared" ca="1" si="255"/>
        <v>0</v>
      </c>
      <c r="AE122" s="155">
        <f t="shared" ca="1" si="255"/>
        <v>0</v>
      </c>
    </row>
    <row r="123" spans="3:31">
      <c r="C123" s="62" t="str">
        <f>'CF(M)'!C180</f>
        <v>-</v>
      </c>
      <c r="D123" s="62"/>
      <c r="E123" s="118">
        <f>'CF(M)'!A180</f>
        <v>180</v>
      </c>
      <c r="F123" s="118" t="str">
        <f t="shared" si="253"/>
        <v>'CF(M)'!180:180</v>
      </c>
      <c r="G123" s="62"/>
      <c r="H123" s="62"/>
      <c r="I123" s="62"/>
      <c r="J123" s="155">
        <f t="shared" ca="1" si="237"/>
        <v>0</v>
      </c>
      <c r="K123" s="155">
        <f t="shared" ca="1" si="254"/>
        <v>0</v>
      </c>
      <c r="L123" s="155">
        <f t="shared" ca="1" si="254"/>
        <v>0</v>
      </c>
      <c r="M123" s="155">
        <f t="shared" ca="1" si="254"/>
        <v>0</v>
      </c>
      <c r="N123" s="155">
        <f t="shared" ca="1" si="254"/>
        <v>0</v>
      </c>
      <c r="O123" s="155">
        <f t="shared" ca="1" si="254"/>
        <v>0</v>
      </c>
      <c r="P123" s="155">
        <f t="shared" ca="1" si="254"/>
        <v>0</v>
      </c>
      <c r="Q123" s="155">
        <f t="shared" ca="1" si="254"/>
        <v>0</v>
      </c>
      <c r="R123" s="155">
        <f t="shared" ca="1" si="254"/>
        <v>0</v>
      </c>
      <c r="S123" s="155">
        <f t="shared" ca="1" si="254"/>
        <v>0</v>
      </c>
      <c r="T123" s="155">
        <f t="shared" ca="1" si="255"/>
        <v>0</v>
      </c>
      <c r="U123" s="155">
        <f t="shared" ca="1" si="255"/>
        <v>0</v>
      </c>
      <c r="V123" s="155">
        <f t="shared" ca="1" si="255"/>
        <v>0</v>
      </c>
      <c r="W123" s="155">
        <f t="shared" ca="1" si="255"/>
        <v>0</v>
      </c>
      <c r="X123" s="155">
        <f t="shared" ca="1" si="255"/>
        <v>0</v>
      </c>
      <c r="Y123" s="155">
        <f t="shared" ca="1" si="255"/>
        <v>0</v>
      </c>
      <c r="Z123" s="155">
        <f t="shared" ca="1" si="255"/>
        <v>0</v>
      </c>
      <c r="AA123" s="155">
        <f t="shared" ca="1" si="255"/>
        <v>0</v>
      </c>
      <c r="AB123" s="155">
        <f t="shared" ca="1" si="255"/>
        <v>0</v>
      </c>
      <c r="AC123" s="155">
        <f t="shared" ca="1" si="255"/>
        <v>0</v>
      </c>
      <c r="AD123" s="155">
        <f t="shared" ca="1" si="255"/>
        <v>0</v>
      </c>
      <c r="AE123" s="155">
        <f t="shared" ca="1" si="255"/>
        <v>0</v>
      </c>
    </row>
    <row r="124" spans="3:31">
      <c r="C124" s="108" t="str">
        <f>'CF(M)'!C181</f>
        <v>투자현금흐름</v>
      </c>
      <c r="D124" s="108"/>
      <c r="E124" s="108"/>
      <c r="F124" s="108"/>
      <c r="G124" s="108"/>
      <c r="H124" s="108"/>
      <c r="I124" s="108"/>
      <c r="J124" s="151">
        <f t="shared" ref="J124:J125" ca="1" si="261">SUM(K124:BG124)</f>
        <v>7769763.0158104748</v>
      </c>
      <c r="K124" s="151">
        <f t="shared" ref="K124:AE124" ca="1" si="262">SUM(K125:K130)</f>
        <v>-92315430.25</v>
      </c>
      <c r="L124" s="151">
        <f t="shared" ca="1" si="262"/>
        <v>0</v>
      </c>
      <c r="M124" s="151">
        <f t="shared" ca="1" si="262"/>
        <v>0</v>
      </c>
      <c r="N124" s="151">
        <f t="shared" ca="1" si="262"/>
        <v>0</v>
      </c>
      <c r="O124" s="151">
        <f t="shared" ca="1" si="262"/>
        <v>0</v>
      </c>
      <c r="P124" s="151">
        <f t="shared" ca="1" si="262"/>
        <v>0</v>
      </c>
      <c r="Q124" s="151">
        <f t="shared" ca="1" si="262"/>
        <v>0</v>
      </c>
      <c r="R124" s="151">
        <f t="shared" ca="1" si="262"/>
        <v>0</v>
      </c>
      <c r="S124" s="151">
        <f t="shared" ca="1" si="262"/>
        <v>0</v>
      </c>
      <c r="T124" s="151">
        <f t="shared" ca="1" si="262"/>
        <v>0</v>
      </c>
      <c r="U124" s="151">
        <f t="shared" ca="1" si="262"/>
        <v>100085193.26581047</v>
      </c>
      <c r="V124" s="151">
        <f t="shared" ca="1" si="262"/>
        <v>0</v>
      </c>
      <c r="W124" s="151">
        <f t="shared" ca="1" si="262"/>
        <v>0</v>
      </c>
      <c r="X124" s="151">
        <f t="shared" ca="1" si="262"/>
        <v>0</v>
      </c>
      <c r="Y124" s="151">
        <f t="shared" ca="1" si="262"/>
        <v>0</v>
      </c>
      <c r="Z124" s="151">
        <f t="shared" ca="1" si="262"/>
        <v>0</v>
      </c>
      <c r="AA124" s="151">
        <f t="shared" ca="1" si="262"/>
        <v>0</v>
      </c>
      <c r="AB124" s="151">
        <f t="shared" ca="1" si="262"/>
        <v>0</v>
      </c>
      <c r="AC124" s="151">
        <f t="shared" ca="1" si="262"/>
        <v>0</v>
      </c>
      <c r="AD124" s="151">
        <f t="shared" ca="1" si="262"/>
        <v>0</v>
      </c>
      <c r="AE124" s="151">
        <f t="shared" ca="1" si="262"/>
        <v>0</v>
      </c>
    </row>
    <row r="125" spans="3:31">
      <c r="C125" s="62" t="str">
        <f>'CF(M)'!C182</f>
        <v>HoldCo 지분취득</v>
      </c>
      <c r="E125" s="118">
        <f>'CF(M)'!A182</f>
        <v>182</v>
      </c>
      <c r="F125" s="118" t="str">
        <f t="shared" si="253"/>
        <v>'CF(M)'!182:182</v>
      </c>
      <c r="J125" s="152">
        <f t="shared" ca="1" si="261"/>
        <v>-76470675</v>
      </c>
      <c r="K125" s="155">
        <f t="shared" ca="1" si="254"/>
        <v>-76470675</v>
      </c>
      <c r="L125" s="155">
        <f t="shared" ca="1" si="254"/>
        <v>0</v>
      </c>
      <c r="M125" s="155">
        <f t="shared" ca="1" si="254"/>
        <v>0</v>
      </c>
      <c r="N125" s="155">
        <f t="shared" ca="1" si="254"/>
        <v>0</v>
      </c>
      <c r="O125" s="155">
        <f t="shared" ca="1" si="254"/>
        <v>0</v>
      </c>
      <c r="P125" s="155">
        <f t="shared" ca="1" si="254"/>
        <v>0</v>
      </c>
      <c r="Q125" s="155">
        <f t="shared" ca="1" si="254"/>
        <v>0</v>
      </c>
      <c r="R125" s="155">
        <f t="shared" ca="1" si="254"/>
        <v>0</v>
      </c>
      <c r="S125" s="155">
        <f t="shared" ca="1" si="254"/>
        <v>0</v>
      </c>
      <c r="T125" s="155">
        <f t="shared" ca="1" si="255"/>
        <v>0</v>
      </c>
      <c r="U125" s="155">
        <f t="shared" ca="1" si="255"/>
        <v>0</v>
      </c>
      <c r="V125" s="155">
        <f t="shared" ca="1" si="255"/>
        <v>0</v>
      </c>
      <c r="W125" s="155">
        <f t="shared" ca="1" si="255"/>
        <v>0</v>
      </c>
      <c r="X125" s="155">
        <f t="shared" ca="1" si="255"/>
        <v>0</v>
      </c>
      <c r="Y125" s="155">
        <f t="shared" ca="1" si="255"/>
        <v>0</v>
      </c>
      <c r="Z125" s="155">
        <f t="shared" ca="1" si="255"/>
        <v>0</v>
      </c>
      <c r="AA125" s="155">
        <f t="shared" ca="1" si="255"/>
        <v>0</v>
      </c>
      <c r="AB125" s="155">
        <f t="shared" ca="1" si="255"/>
        <v>0</v>
      </c>
      <c r="AC125" s="155">
        <f t="shared" ca="1" si="255"/>
        <v>0</v>
      </c>
      <c r="AD125" s="155">
        <f t="shared" ca="1" si="255"/>
        <v>0</v>
      </c>
      <c r="AE125" s="155">
        <f t="shared" ca="1" si="255"/>
        <v>0</v>
      </c>
    </row>
    <row r="126" spans="3:31">
      <c r="C126" s="62" t="str">
        <f>'CF(M)'!C183</f>
        <v>PropCo 주주차입금 대여</v>
      </c>
      <c r="E126" s="118">
        <f>'CF(M)'!A183</f>
        <v>183</v>
      </c>
      <c r="F126" s="118" t="str">
        <f t="shared" ref="F126:F130" si="263">$D$10&amp;E126&amp;":"&amp;E126</f>
        <v>'CF(M)'!183:183</v>
      </c>
      <c r="J126" s="152">
        <f t="shared" ref="J126:J130" ca="1" si="264">SUM(K126:BG126)</f>
        <v>-13524825</v>
      </c>
      <c r="K126" s="155">
        <f t="shared" ca="1" si="254"/>
        <v>-13524825</v>
      </c>
      <c r="L126" s="155">
        <f t="shared" ca="1" si="254"/>
        <v>0</v>
      </c>
      <c r="M126" s="155">
        <f t="shared" ca="1" si="254"/>
        <v>0</v>
      </c>
      <c r="N126" s="155">
        <f t="shared" ca="1" si="254"/>
        <v>0</v>
      </c>
      <c r="O126" s="155">
        <f t="shared" ca="1" si="254"/>
        <v>0</v>
      </c>
      <c r="P126" s="155">
        <f t="shared" ca="1" si="254"/>
        <v>0</v>
      </c>
      <c r="Q126" s="155">
        <f t="shared" ca="1" si="254"/>
        <v>0</v>
      </c>
      <c r="R126" s="155">
        <f t="shared" ca="1" si="254"/>
        <v>0</v>
      </c>
      <c r="S126" s="155">
        <f t="shared" ca="1" si="254"/>
        <v>0</v>
      </c>
      <c r="T126" s="155">
        <f t="shared" ca="1" si="255"/>
        <v>0</v>
      </c>
      <c r="U126" s="155">
        <f t="shared" ca="1" si="255"/>
        <v>0</v>
      </c>
      <c r="V126" s="155">
        <f t="shared" ca="1" si="255"/>
        <v>0</v>
      </c>
      <c r="W126" s="155">
        <f t="shared" ca="1" si="255"/>
        <v>0</v>
      </c>
      <c r="X126" s="155">
        <f t="shared" ca="1" si="255"/>
        <v>0</v>
      </c>
      <c r="Y126" s="155">
        <f t="shared" ca="1" si="255"/>
        <v>0</v>
      </c>
      <c r="Z126" s="155">
        <f t="shared" ca="1" si="255"/>
        <v>0</v>
      </c>
      <c r="AA126" s="155">
        <f t="shared" ca="1" si="255"/>
        <v>0</v>
      </c>
      <c r="AB126" s="155">
        <f t="shared" ca="1" si="255"/>
        <v>0</v>
      </c>
      <c r="AC126" s="155">
        <f t="shared" ca="1" si="255"/>
        <v>0</v>
      </c>
      <c r="AD126" s="155">
        <f t="shared" ca="1" si="255"/>
        <v>0</v>
      </c>
      <c r="AE126" s="155">
        <f t="shared" ca="1" si="255"/>
        <v>0</v>
      </c>
    </row>
    <row r="127" spans="3:31">
      <c r="C127" s="62" t="str">
        <f>'CF(M)'!C184</f>
        <v>취득부대비용 (K-REF)</v>
      </c>
      <c r="E127" s="118">
        <f>'CF(M)'!A184</f>
        <v>184</v>
      </c>
      <c r="F127" s="118" t="str">
        <f t="shared" si="263"/>
        <v>'CF(M)'!184:184</v>
      </c>
      <c r="J127" s="152">
        <f t="shared" ca="1" si="264"/>
        <v>-2319930.25</v>
      </c>
      <c r="K127" s="155">
        <f t="shared" ca="1" si="254"/>
        <v>-2319930.25</v>
      </c>
      <c r="L127" s="155">
        <f t="shared" ca="1" si="254"/>
        <v>0</v>
      </c>
      <c r="M127" s="155">
        <f t="shared" ca="1" si="254"/>
        <v>0</v>
      </c>
      <c r="N127" s="155">
        <f t="shared" ca="1" si="254"/>
        <v>0</v>
      </c>
      <c r="O127" s="155">
        <f t="shared" ca="1" si="254"/>
        <v>0</v>
      </c>
      <c r="P127" s="155">
        <f t="shared" ca="1" si="254"/>
        <v>0</v>
      </c>
      <c r="Q127" s="155">
        <f t="shared" ca="1" si="254"/>
        <v>0</v>
      </c>
      <c r="R127" s="155">
        <f t="shared" ca="1" si="254"/>
        <v>0</v>
      </c>
      <c r="S127" s="155">
        <f t="shared" ca="1" si="254"/>
        <v>0</v>
      </c>
      <c r="T127" s="155">
        <f t="shared" ca="1" si="255"/>
        <v>0</v>
      </c>
      <c r="U127" s="155">
        <f t="shared" ca="1" si="255"/>
        <v>0</v>
      </c>
      <c r="V127" s="155">
        <f t="shared" ca="1" si="255"/>
        <v>0</v>
      </c>
      <c r="W127" s="155">
        <f t="shared" ca="1" si="255"/>
        <v>0</v>
      </c>
      <c r="X127" s="155">
        <f t="shared" ca="1" si="255"/>
        <v>0</v>
      </c>
      <c r="Y127" s="155">
        <f t="shared" ca="1" si="255"/>
        <v>0</v>
      </c>
      <c r="Z127" s="155">
        <f t="shared" ca="1" si="255"/>
        <v>0</v>
      </c>
      <c r="AA127" s="155">
        <f t="shared" ca="1" si="255"/>
        <v>0</v>
      </c>
      <c r="AB127" s="155">
        <f t="shared" ca="1" si="255"/>
        <v>0</v>
      </c>
      <c r="AC127" s="155">
        <f t="shared" ca="1" si="255"/>
        <v>0</v>
      </c>
      <c r="AD127" s="155">
        <f t="shared" ca="1" si="255"/>
        <v>0</v>
      </c>
      <c r="AE127" s="155">
        <f t="shared" ca="1" si="255"/>
        <v>0</v>
      </c>
    </row>
    <row r="128" spans="3:31">
      <c r="C128" s="62" t="str">
        <f>'CF(M)'!C185</f>
        <v>HoldCo 지분매각</v>
      </c>
      <c r="E128" s="118">
        <f>'CF(M)'!A185</f>
        <v>185</v>
      </c>
      <c r="F128" s="118" t="str">
        <f t="shared" si="263"/>
        <v>'CF(M)'!185:185</v>
      </c>
      <c r="J128" s="152">
        <f t="shared" ca="1" si="264"/>
        <v>90229290.891883135</v>
      </c>
      <c r="K128" s="155">
        <f t="shared" ca="1" si="254"/>
        <v>0</v>
      </c>
      <c r="L128" s="155">
        <f t="shared" ca="1" si="254"/>
        <v>0</v>
      </c>
      <c r="M128" s="155">
        <f t="shared" ca="1" si="254"/>
        <v>0</v>
      </c>
      <c r="N128" s="155">
        <f t="shared" ca="1" si="254"/>
        <v>0</v>
      </c>
      <c r="O128" s="155">
        <f t="shared" ca="1" si="254"/>
        <v>0</v>
      </c>
      <c r="P128" s="155">
        <f t="shared" ca="1" si="254"/>
        <v>0</v>
      </c>
      <c r="Q128" s="155">
        <f t="shared" ca="1" si="254"/>
        <v>0</v>
      </c>
      <c r="R128" s="155">
        <f t="shared" ca="1" si="254"/>
        <v>0</v>
      </c>
      <c r="S128" s="155">
        <f t="shared" ca="1" si="254"/>
        <v>0</v>
      </c>
      <c r="T128" s="155">
        <f t="shared" ca="1" si="255"/>
        <v>0</v>
      </c>
      <c r="U128" s="155">
        <f t="shared" ca="1" si="255"/>
        <v>90229290.891883135</v>
      </c>
      <c r="V128" s="155">
        <f t="shared" ca="1" si="255"/>
        <v>0</v>
      </c>
      <c r="W128" s="155">
        <f t="shared" ca="1" si="255"/>
        <v>0</v>
      </c>
      <c r="X128" s="155">
        <f t="shared" ca="1" si="255"/>
        <v>0</v>
      </c>
      <c r="Y128" s="155">
        <f t="shared" ca="1" si="255"/>
        <v>0</v>
      </c>
      <c r="Z128" s="155">
        <f t="shared" ca="1" si="255"/>
        <v>0</v>
      </c>
      <c r="AA128" s="155">
        <f t="shared" ca="1" si="255"/>
        <v>0</v>
      </c>
      <c r="AB128" s="155">
        <f t="shared" ca="1" si="255"/>
        <v>0</v>
      </c>
      <c r="AC128" s="155">
        <f t="shared" ca="1" si="255"/>
        <v>0</v>
      </c>
      <c r="AD128" s="155">
        <f t="shared" ca="1" si="255"/>
        <v>0</v>
      </c>
      <c r="AE128" s="155">
        <f t="shared" ca="1" si="255"/>
        <v>0</v>
      </c>
    </row>
    <row r="129" spans="3:31">
      <c r="C129" s="62" t="str">
        <f>'CF(M)'!C186</f>
        <v>PropCo 주주차입금 회수</v>
      </c>
      <c r="E129" s="118">
        <f>'CF(M)'!A186</f>
        <v>186</v>
      </c>
      <c r="F129" s="118" t="str">
        <f t="shared" si="263"/>
        <v>'CF(M)'!186:186</v>
      </c>
      <c r="J129" s="152">
        <f t="shared" ca="1" si="264"/>
        <v>13524825</v>
      </c>
      <c r="K129" s="155">
        <f t="shared" ca="1" si="254"/>
        <v>0</v>
      </c>
      <c r="L129" s="155">
        <f t="shared" ca="1" si="254"/>
        <v>0</v>
      </c>
      <c r="M129" s="155">
        <f t="shared" ca="1" si="254"/>
        <v>0</v>
      </c>
      <c r="N129" s="155">
        <f t="shared" ca="1" si="254"/>
        <v>0</v>
      </c>
      <c r="O129" s="155">
        <f t="shared" ca="1" si="254"/>
        <v>0</v>
      </c>
      <c r="P129" s="155">
        <f t="shared" ca="1" si="254"/>
        <v>0</v>
      </c>
      <c r="Q129" s="155">
        <f t="shared" ca="1" si="254"/>
        <v>0</v>
      </c>
      <c r="R129" s="155">
        <f t="shared" ca="1" si="254"/>
        <v>0</v>
      </c>
      <c r="S129" s="155">
        <f t="shared" ca="1" si="254"/>
        <v>0</v>
      </c>
      <c r="T129" s="155">
        <f t="shared" ca="1" si="255"/>
        <v>0</v>
      </c>
      <c r="U129" s="155">
        <f t="shared" ca="1" si="255"/>
        <v>13524825</v>
      </c>
      <c r="V129" s="155">
        <f t="shared" ca="1" si="255"/>
        <v>0</v>
      </c>
      <c r="W129" s="155">
        <f t="shared" ca="1" si="255"/>
        <v>0</v>
      </c>
      <c r="X129" s="155">
        <f t="shared" ca="1" si="255"/>
        <v>0</v>
      </c>
      <c r="Y129" s="155">
        <f t="shared" ca="1" si="255"/>
        <v>0</v>
      </c>
      <c r="Z129" s="155">
        <f t="shared" ca="1" si="255"/>
        <v>0</v>
      </c>
      <c r="AA129" s="155">
        <f t="shared" ca="1" si="255"/>
        <v>0</v>
      </c>
      <c r="AB129" s="155">
        <f t="shared" ca="1" si="255"/>
        <v>0</v>
      </c>
      <c r="AC129" s="155">
        <f t="shared" ca="1" si="255"/>
        <v>0</v>
      </c>
      <c r="AD129" s="155">
        <f t="shared" ca="1" si="255"/>
        <v>0</v>
      </c>
      <c r="AE129" s="155">
        <f t="shared" ca="1" si="255"/>
        <v>0</v>
      </c>
    </row>
    <row r="130" spans="3:31">
      <c r="C130" s="62" t="str">
        <f>'CF(M)'!C187</f>
        <v>처분부대비용 (K-REF)</v>
      </c>
      <c r="E130" s="118">
        <f>'CF(M)'!A187</f>
        <v>187</v>
      </c>
      <c r="F130" s="118" t="str">
        <f t="shared" si="263"/>
        <v>'CF(M)'!187:187</v>
      </c>
      <c r="J130" s="152">
        <f t="shared" ca="1" si="264"/>
        <v>-3668922.6260726671</v>
      </c>
      <c r="K130" s="155">
        <f t="shared" ca="1" si="254"/>
        <v>0</v>
      </c>
      <c r="L130" s="155">
        <f t="shared" ca="1" si="254"/>
        <v>0</v>
      </c>
      <c r="M130" s="155">
        <f t="shared" ca="1" si="254"/>
        <v>0</v>
      </c>
      <c r="N130" s="155">
        <f t="shared" ca="1" si="254"/>
        <v>0</v>
      </c>
      <c r="O130" s="155">
        <f t="shared" ca="1" si="254"/>
        <v>0</v>
      </c>
      <c r="P130" s="155">
        <f t="shared" ca="1" si="254"/>
        <v>0</v>
      </c>
      <c r="Q130" s="155">
        <f t="shared" ca="1" si="254"/>
        <v>0</v>
      </c>
      <c r="R130" s="155">
        <f t="shared" ca="1" si="254"/>
        <v>0</v>
      </c>
      <c r="S130" s="155">
        <f t="shared" ca="1" si="254"/>
        <v>0</v>
      </c>
      <c r="T130" s="155">
        <f t="shared" ca="1" si="255"/>
        <v>0</v>
      </c>
      <c r="U130" s="155">
        <f t="shared" ca="1" si="255"/>
        <v>-3668922.6260726671</v>
      </c>
      <c r="V130" s="155">
        <f t="shared" ca="1" si="255"/>
        <v>0</v>
      </c>
      <c r="W130" s="155">
        <f t="shared" ca="1" si="255"/>
        <v>0</v>
      </c>
      <c r="X130" s="155">
        <f t="shared" ca="1" si="255"/>
        <v>0</v>
      </c>
      <c r="Y130" s="155">
        <f t="shared" ca="1" si="255"/>
        <v>0</v>
      </c>
      <c r="Z130" s="155">
        <f t="shared" ca="1" si="255"/>
        <v>0</v>
      </c>
      <c r="AA130" s="155">
        <f t="shared" ca="1" si="255"/>
        <v>0</v>
      </c>
      <c r="AB130" s="155">
        <f t="shared" ca="1" si="255"/>
        <v>0</v>
      </c>
      <c r="AC130" s="155">
        <f t="shared" ca="1" si="255"/>
        <v>0</v>
      </c>
      <c r="AD130" s="155">
        <f t="shared" ca="1" si="255"/>
        <v>0</v>
      </c>
      <c r="AE130" s="155">
        <f t="shared" ca="1" si="255"/>
        <v>0</v>
      </c>
    </row>
    <row r="131" spans="3:31">
      <c r="C131" s="108" t="str">
        <f>'CF(M)'!C188</f>
        <v>재무현금흐름</v>
      </c>
      <c r="D131" s="108"/>
      <c r="E131" s="108"/>
      <c r="F131" s="108"/>
      <c r="G131" s="108"/>
      <c r="H131" s="108"/>
      <c r="I131" s="108"/>
      <c r="J131" s="151">
        <f t="shared" ref="J131:J134" ca="1" si="265">SUM(K131:BG131)</f>
        <v>-44499326.659219511</v>
      </c>
      <c r="K131" s="151">
        <f t="shared" ref="K131:Q131" ca="1" si="266">SUM(K132:K135)</f>
        <v>92315430.25</v>
      </c>
      <c r="L131" s="151">
        <f t="shared" ca="1" si="266"/>
        <v>-3274280.2958490821</v>
      </c>
      <c r="M131" s="151">
        <f t="shared" ca="1" si="266"/>
        <v>-3828172.8773490819</v>
      </c>
      <c r="N131" s="151">
        <f t="shared" ca="1" si="266"/>
        <v>-3334123.5938609862</v>
      </c>
      <c r="O131" s="151">
        <f t="shared" ca="1" si="266"/>
        <v>-3888016.175360986</v>
      </c>
      <c r="P131" s="151">
        <f t="shared" ca="1" si="266"/>
        <v>-3394881.643526095</v>
      </c>
      <c r="Q131" s="151">
        <f t="shared" ca="1" si="266"/>
        <v>-3948774.2250260948</v>
      </c>
      <c r="R131" s="151">
        <f t="shared" ref="R131:S131" ca="1" si="267">SUM(R132:R135)</f>
        <v>-3457068.2273594085</v>
      </c>
      <c r="S131" s="151">
        <f t="shared" ca="1" si="267"/>
        <v>-4010960.8088594084</v>
      </c>
      <c r="T131" s="151">
        <f t="shared" ref="T131" ca="1" si="268">SUM(T132:T135)</f>
        <v>-3519696.6073589427</v>
      </c>
      <c r="U131" s="151">
        <f t="shared" ref="U131" ca="1" si="269">SUM(U132:U135)</f>
        <v>-104158782.45466942</v>
      </c>
      <c r="V131" s="151">
        <f t="shared" ref="V131" ca="1" si="270">SUM(V132:V135)</f>
        <v>0</v>
      </c>
      <c r="W131" s="151">
        <f t="shared" ref="W131" ca="1" si="271">SUM(W132:W135)</f>
        <v>0</v>
      </c>
      <c r="X131" s="151">
        <f t="shared" ref="X131" ca="1" si="272">SUM(X132:X135)</f>
        <v>0</v>
      </c>
      <c r="Y131" s="151">
        <f t="shared" ref="Y131" ca="1" si="273">SUM(Y132:Y135)</f>
        <v>0</v>
      </c>
      <c r="Z131" s="151">
        <f t="shared" ref="Z131" ca="1" si="274">SUM(Z132:Z135)</f>
        <v>0</v>
      </c>
      <c r="AA131" s="151">
        <f t="shared" ref="AA131" ca="1" si="275">SUM(AA132:AA135)</f>
        <v>0</v>
      </c>
      <c r="AB131" s="151">
        <f t="shared" ref="AB131" ca="1" si="276">SUM(AB132:AB135)</f>
        <v>0</v>
      </c>
      <c r="AC131" s="151">
        <f t="shared" ref="AC131" ca="1" si="277">SUM(AC132:AC135)</f>
        <v>0</v>
      </c>
      <c r="AD131" s="151">
        <f t="shared" ref="AD131" ca="1" si="278">SUM(AD132:AD135)</f>
        <v>0</v>
      </c>
      <c r="AE131" s="151">
        <f t="shared" ref="AE131" ca="1" si="279">SUM(AE132:AE135)</f>
        <v>0</v>
      </c>
    </row>
    <row r="132" spans="3:31">
      <c r="C132" s="62" t="str">
        <f>'CF(M)'!C189</f>
        <v>자본금 납입</v>
      </c>
      <c r="E132" s="118">
        <f>'CF(M)'!A189</f>
        <v>189</v>
      </c>
      <c r="F132" s="118" t="str">
        <f t="shared" si="253"/>
        <v>'CF(M)'!189:189</v>
      </c>
      <c r="J132" s="155">
        <f t="shared" ca="1" si="265"/>
        <v>92315430.25</v>
      </c>
      <c r="K132" s="155">
        <f t="shared" ca="1" si="254"/>
        <v>92315430.25</v>
      </c>
      <c r="L132" s="155">
        <f t="shared" ca="1" si="254"/>
        <v>0</v>
      </c>
      <c r="M132" s="155">
        <f t="shared" ca="1" si="254"/>
        <v>0</v>
      </c>
      <c r="N132" s="155">
        <f t="shared" ca="1" si="254"/>
        <v>0</v>
      </c>
      <c r="O132" s="155">
        <f t="shared" ca="1" si="254"/>
        <v>0</v>
      </c>
      <c r="P132" s="155">
        <f t="shared" ca="1" si="254"/>
        <v>0</v>
      </c>
      <c r="Q132" s="155">
        <f t="shared" ca="1" si="254"/>
        <v>0</v>
      </c>
      <c r="R132" s="155">
        <f t="shared" ca="1" si="254"/>
        <v>0</v>
      </c>
      <c r="S132" s="155">
        <f t="shared" ca="1" si="254"/>
        <v>0</v>
      </c>
      <c r="T132" s="155">
        <f t="shared" ca="1" si="255"/>
        <v>0</v>
      </c>
      <c r="U132" s="155">
        <f t="shared" ca="1" si="255"/>
        <v>0</v>
      </c>
      <c r="V132" s="155">
        <f t="shared" ca="1" si="255"/>
        <v>0</v>
      </c>
      <c r="W132" s="155">
        <f t="shared" ca="1" si="255"/>
        <v>0</v>
      </c>
      <c r="X132" s="155">
        <f t="shared" ca="1" si="255"/>
        <v>0</v>
      </c>
      <c r="Y132" s="155">
        <f t="shared" ca="1" si="255"/>
        <v>0</v>
      </c>
      <c r="Z132" s="155">
        <f t="shared" ca="1" si="255"/>
        <v>0</v>
      </c>
      <c r="AA132" s="155">
        <f t="shared" ca="1" si="255"/>
        <v>0</v>
      </c>
      <c r="AB132" s="155">
        <f t="shared" ca="1" si="255"/>
        <v>0</v>
      </c>
      <c r="AC132" s="155">
        <f t="shared" ca="1" si="255"/>
        <v>0</v>
      </c>
      <c r="AD132" s="155">
        <f t="shared" ca="1" si="255"/>
        <v>0</v>
      </c>
      <c r="AE132" s="155">
        <f t="shared" ca="1" si="255"/>
        <v>0</v>
      </c>
    </row>
    <row r="133" spans="3:31">
      <c r="C133" s="62" t="str">
        <f>'CF(M)'!C190</f>
        <v>자본금 반환</v>
      </c>
      <c r="E133" s="118">
        <f>'CF(M)'!A190</f>
        <v>190</v>
      </c>
      <c r="F133" s="118" t="str">
        <f t="shared" si="253"/>
        <v>'CF(M)'!190:190</v>
      </c>
      <c r="J133" s="155">
        <f t="shared" ca="1" si="265"/>
        <v>-92315430.25</v>
      </c>
      <c r="K133" s="155">
        <f t="shared" ca="1" si="254"/>
        <v>0</v>
      </c>
      <c r="L133" s="155">
        <f t="shared" ca="1" si="254"/>
        <v>0</v>
      </c>
      <c r="M133" s="155">
        <f t="shared" ca="1" si="254"/>
        <v>0</v>
      </c>
      <c r="N133" s="155">
        <f t="shared" ca="1" si="254"/>
        <v>0</v>
      </c>
      <c r="O133" s="155">
        <f t="shared" ca="1" si="254"/>
        <v>0</v>
      </c>
      <c r="P133" s="155">
        <f t="shared" ca="1" si="254"/>
        <v>0</v>
      </c>
      <c r="Q133" s="155">
        <f t="shared" ca="1" si="254"/>
        <v>0</v>
      </c>
      <c r="R133" s="155">
        <f t="shared" ca="1" si="254"/>
        <v>0</v>
      </c>
      <c r="S133" s="155">
        <f t="shared" ca="1" si="254"/>
        <v>0</v>
      </c>
      <c r="T133" s="155">
        <f t="shared" ca="1" si="255"/>
        <v>0</v>
      </c>
      <c r="U133" s="155">
        <f t="shared" ca="1" si="255"/>
        <v>-92315430.25</v>
      </c>
      <c r="V133" s="155">
        <f t="shared" ca="1" si="255"/>
        <v>0</v>
      </c>
      <c r="W133" s="155">
        <f t="shared" ca="1" si="255"/>
        <v>0</v>
      </c>
      <c r="X133" s="155">
        <f t="shared" ca="1" si="255"/>
        <v>0</v>
      </c>
      <c r="Y133" s="155">
        <f t="shared" ca="1" si="255"/>
        <v>0</v>
      </c>
      <c r="Z133" s="155">
        <f t="shared" ca="1" si="255"/>
        <v>0</v>
      </c>
      <c r="AA133" s="155">
        <f t="shared" ca="1" si="255"/>
        <v>0</v>
      </c>
      <c r="AB133" s="155">
        <f t="shared" ca="1" si="255"/>
        <v>0</v>
      </c>
      <c r="AC133" s="155">
        <f t="shared" ca="1" si="255"/>
        <v>0</v>
      </c>
      <c r="AD133" s="155">
        <f t="shared" ca="1" si="255"/>
        <v>0</v>
      </c>
      <c r="AE133" s="155">
        <f t="shared" ca="1" si="255"/>
        <v>0</v>
      </c>
    </row>
    <row r="134" spans="3:31">
      <c r="C134" s="62" t="str">
        <f>'CF(M)'!C191</f>
        <v>운영배당 지급</v>
      </c>
      <c r="E134" s="118">
        <f>'CF(M)'!A191</f>
        <v>191</v>
      </c>
      <c r="F134" s="118" t="str">
        <f t="shared" si="253"/>
        <v>'CF(M)'!191:191</v>
      </c>
      <c r="J134" s="155">
        <f t="shared" ca="1" si="265"/>
        <v>-36729563.643409029</v>
      </c>
      <c r="K134" s="155">
        <f t="shared" ca="1" si="254"/>
        <v>0</v>
      </c>
      <c r="L134" s="155">
        <f t="shared" ca="1" si="254"/>
        <v>-3274280.2958490821</v>
      </c>
      <c r="M134" s="155">
        <f t="shared" ca="1" si="254"/>
        <v>-3828172.8773490819</v>
      </c>
      <c r="N134" s="155">
        <f t="shared" ca="1" si="254"/>
        <v>-3334123.5938609862</v>
      </c>
      <c r="O134" s="155">
        <f t="shared" ca="1" si="254"/>
        <v>-3888016.175360986</v>
      </c>
      <c r="P134" s="155">
        <f t="shared" ca="1" si="254"/>
        <v>-3394881.643526095</v>
      </c>
      <c r="Q134" s="155">
        <f t="shared" ca="1" si="254"/>
        <v>-3948774.2250260948</v>
      </c>
      <c r="R134" s="155">
        <f t="shared" ca="1" si="254"/>
        <v>-3457068.2273594085</v>
      </c>
      <c r="S134" s="155">
        <f t="shared" ca="1" si="254"/>
        <v>-4010960.8088594084</v>
      </c>
      <c r="T134" s="155">
        <f t="shared" ca="1" si="255"/>
        <v>-3519696.6073589427</v>
      </c>
      <c r="U134" s="155">
        <f t="shared" ca="1" si="255"/>
        <v>-4073589.1888589426</v>
      </c>
      <c r="V134" s="155">
        <f t="shared" ca="1" si="255"/>
        <v>0</v>
      </c>
      <c r="W134" s="155">
        <f t="shared" ca="1" si="255"/>
        <v>0</v>
      </c>
      <c r="X134" s="155">
        <f t="shared" ca="1" si="255"/>
        <v>0</v>
      </c>
      <c r="Y134" s="155">
        <f t="shared" ca="1" si="255"/>
        <v>0</v>
      </c>
      <c r="Z134" s="155">
        <f t="shared" ca="1" si="255"/>
        <v>0</v>
      </c>
      <c r="AA134" s="155">
        <f t="shared" ca="1" si="255"/>
        <v>0</v>
      </c>
      <c r="AB134" s="155">
        <f t="shared" ca="1" si="255"/>
        <v>0</v>
      </c>
      <c r="AC134" s="155">
        <f t="shared" ca="1" si="255"/>
        <v>0</v>
      </c>
      <c r="AD134" s="155">
        <f t="shared" ca="1" si="255"/>
        <v>0</v>
      </c>
      <c r="AE134" s="155">
        <f t="shared" ca="1" si="255"/>
        <v>0</v>
      </c>
    </row>
    <row r="135" spans="3:31">
      <c r="C135" s="46" t="str">
        <f>'CF(M)'!C192</f>
        <v>청산배당 지급</v>
      </c>
      <c r="D135" s="43"/>
      <c r="E135" s="118">
        <f>'CF(M)'!A192</f>
        <v>192</v>
      </c>
      <c r="F135" s="118" t="str">
        <f t="shared" si="253"/>
        <v>'CF(M)'!192:192</v>
      </c>
      <c r="G135" s="43"/>
      <c r="H135" s="43"/>
      <c r="I135" s="43"/>
      <c r="J135" s="165">
        <f ca="1">SUM(K135:BG135)</f>
        <v>-7769763.0158104729</v>
      </c>
      <c r="K135" s="155">
        <f t="shared" ca="1" si="254"/>
        <v>0</v>
      </c>
      <c r="L135" s="155">
        <f t="shared" ca="1" si="254"/>
        <v>0</v>
      </c>
      <c r="M135" s="155">
        <f t="shared" ca="1" si="254"/>
        <v>0</v>
      </c>
      <c r="N135" s="155">
        <f t="shared" ca="1" si="254"/>
        <v>0</v>
      </c>
      <c r="O135" s="155">
        <f t="shared" ca="1" si="254"/>
        <v>0</v>
      </c>
      <c r="P135" s="155">
        <f t="shared" ca="1" si="254"/>
        <v>0</v>
      </c>
      <c r="Q135" s="155">
        <f t="shared" ca="1" si="254"/>
        <v>0</v>
      </c>
      <c r="R135" s="155">
        <f t="shared" ca="1" si="254"/>
        <v>0</v>
      </c>
      <c r="S135" s="155">
        <f t="shared" ca="1" si="254"/>
        <v>0</v>
      </c>
      <c r="T135" s="155">
        <f t="shared" ca="1" si="255"/>
        <v>0</v>
      </c>
      <c r="U135" s="155">
        <f t="shared" ca="1" si="255"/>
        <v>-7769763.0158104729</v>
      </c>
      <c r="V135" s="155">
        <f t="shared" ca="1" si="255"/>
        <v>0</v>
      </c>
      <c r="W135" s="155">
        <f t="shared" ca="1" si="255"/>
        <v>0</v>
      </c>
      <c r="X135" s="155">
        <f t="shared" ca="1" si="255"/>
        <v>0</v>
      </c>
      <c r="Y135" s="155">
        <f t="shared" ca="1" si="255"/>
        <v>0</v>
      </c>
      <c r="Z135" s="155">
        <f t="shared" ca="1" si="255"/>
        <v>0</v>
      </c>
      <c r="AA135" s="155">
        <f t="shared" ca="1" si="255"/>
        <v>0</v>
      </c>
      <c r="AB135" s="155">
        <f t="shared" ca="1" si="255"/>
        <v>0</v>
      </c>
      <c r="AC135" s="155">
        <f t="shared" ca="1" si="255"/>
        <v>0</v>
      </c>
      <c r="AD135" s="155">
        <f t="shared" ca="1" si="255"/>
        <v>0</v>
      </c>
      <c r="AE135" s="155">
        <f t="shared" ca="1" si="255"/>
        <v>0</v>
      </c>
    </row>
    <row r="136" spans="3:31">
      <c r="C136" s="120" t="str">
        <f>'CF(M)'!C193</f>
        <v>현금의 변동</v>
      </c>
      <c r="D136" s="120"/>
      <c r="E136" s="112"/>
      <c r="F136" s="112"/>
      <c r="G136" s="120"/>
      <c r="H136" s="120"/>
      <c r="I136" s="120"/>
      <c r="J136" s="195">
        <f t="shared" ref="J136" ca="1" si="280">SUM(K136:BG136)</f>
        <v>0</v>
      </c>
      <c r="K136" s="195">
        <f t="shared" ref="K136:AE136" ca="1" si="281">K114+K124+K131</f>
        <v>0</v>
      </c>
      <c r="L136" s="195">
        <f t="shared" ca="1" si="281"/>
        <v>0</v>
      </c>
      <c r="M136" s="195">
        <f t="shared" ca="1" si="281"/>
        <v>0</v>
      </c>
      <c r="N136" s="195">
        <f t="shared" ca="1" si="281"/>
        <v>0</v>
      </c>
      <c r="O136" s="195">
        <f t="shared" ca="1" si="281"/>
        <v>0</v>
      </c>
      <c r="P136" s="195">
        <f t="shared" ca="1" si="281"/>
        <v>0</v>
      </c>
      <c r="Q136" s="195">
        <f t="shared" ca="1" si="281"/>
        <v>0</v>
      </c>
      <c r="R136" s="195">
        <f t="shared" ca="1" si="281"/>
        <v>0</v>
      </c>
      <c r="S136" s="195">
        <f t="shared" ca="1" si="281"/>
        <v>0</v>
      </c>
      <c r="T136" s="195">
        <f t="shared" ca="1" si="281"/>
        <v>0</v>
      </c>
      <c r="U136" s="195">
        <f t="shared" ca="1" si="281"/>
        <v>0</v>
      </c>
      <c r="V136" s="195">
        <f t="shared" ca="1" si="281"/>
        <v>0</v>
      </c>
      <c r="W136" s="195">
        <f t="shared" ca="1" si="281"/>
        <v>0</v>
      </c>
      <c r="X136" s="195">
        <f t="shared" ca="1" si="281"/>
        <v>0</v>
      </c>
      <c r="Y136" s="195">
        <f t="shared" ca="1" si="281"/>
        <v>0</v>
      </c>
      <c r="Z136" s="195">
        <f t="shared" ca="1" si="281"/>
        <v>0</v>
      </c>
      <c r="AA136" s="195">
        <f t="shared" ca="1" si="281"/>
        <v>0</v>
      </c>
      <c r="AB136" s="195">
        <f t="shared" ca="1" si="281"/>
        <v>0</v>
      </c>
      <c r="AC136" s="195">
        <f t="shared" ca="1" si="281"/>
        <v>0</v>
      </c>
      <c r="AD136" s="195">
        <f t="shared" ca="1" si="281"/>
        <v>0</v>
      </c>
      <c r="AE136" s="195">
        <f t="shared" ca="1" si="281"/>
        <v>0</v>
      </c>
    </row>
    <row r="137" spans="3:31">
      <c r="C137" s="121" t="str">
        <f>'CF(M)'!C194</f>
        <v>기초의 현금</v>
      </c>
      <c r="D137" s="121"/>
      <c r="E137" s="194"/>
      <c r="F137" s="194"/>
      <c r="G137" s="121"/>
      <c r="H137" s="121"/>
      <c r="I137" s="121"/>
      <c r="J137" s="158">
        <f>K137</f>
        <v>0</v>
      </c>
      <c r="K137" s="158">
        <v>0</v>
      </c>
      <c r="L137" s="158">
        <f ca="1">K138</f>
        <v>0</v>
      </c>
      <c r="M137" s="158">
        <f t="shared" ref="M137:AE137" ca="1" si="282">L138</f>
        <v>0</v>
      </c>
      <c r="N137" s="158">
        <f t="shared" ca="1" si="282"/>
        <v>0</v>
      </c>
      <c r="O137" s="158">
        <f t="shared" ca="1" si="282"/>
        <v>0</v>
      </c>
      <c r="P137" s="158">
        <f t="shared" ca="1" si="282"/>
        <v>0</v>
      </c>
      <c r="Q137" s="158">
        <f t="shared" ca="1" si="282"/>
        <v>0</v>
      </c>
      <c r="R137" s="158">
        <f t="shared" ca="1" si="282"/>
        <v>0</v>
      </c>
      <c r="S137" s="158">
        <f t="shared" ca="1" si="282"/>
        <v>0</v>
      </c>
      <c r="T137" s="158">
        <f t="shared" ca="1" si="282"/>
        <v>0</v>
      </c>
      <c r="U137" s="158">
        <f t="shared" ca="1" si="282"/>
        <v>0</v>
      </c>
      <c r="V137" s="158">
        <f t="shared" ca="1" si="282"/>
        <v>0</v>
      </c>
      <c r="W137" s="158">
        <f t="shared" ca="1" si="282"/>
        <v>0</v>
      </c>
      <c r="X137" s="158">
        <f t="shared" ca="1" si="282"/>
        <v>0</v>
      </c>
      <c r="Y137" s="158">
        <f t="shared" ca="1" si="282"/>
        <v>0</v>
      </c>
      <c r="Z137" s="158">
        <f t="shared" ca="1" si="282"/>
        <v>0</v>
      </c>
      <c r="AA137" s="158">
        <f t="shared" ca="1" si="282"/>
        <v>0</v>
      </c>
      <c r="AB137" s="158">
        <f t="shared" ca="1" si="282"/>
        <v>0</v>
      </c>
      <c r="AC137" s="158">
        <f t="shared" ca="1" si="282"/>
        <v>0</v>
      </c>
      <c r="AD137" s="158">
        <f t="shared" ca="1" si="282"/>
        <v>0</v>
      </c>
      <c r="AE137" s="158">
        <f t="shared" ca="1" si="282"/>
        <v>0</v>
      </c>
    </row>
    <row r="138" spans="3:31">
      <c r="C138" s="108" t="str">
        <f>'CF(M)'!C195</f>
        <v>기말의 현금</v>
      </c>
      <c r="D138" s="108"/>
      <c r="E138" s="108"/>
      <c r="F138" s="108"/>
      <c r="G138" s="108"/>
      <c r="H138" s="108"/>
      <c r="I138" s="108"/>
      <c r="J138" s="159">
        <f ca="1">AE138</f>
        <v>0</v>
      </c>
      <c r="K138" s="159">
        <f ca="1">SUM(K136:K137)</f>
        <v>0</v>
      </c>
      <c r="L138" s="159">
        <f ca="1">SUM(L136:L137)</f>
        <v>0</v>
      </c>
      <c r="M138" s="159">
        <f t="shared" ref="M138:Q138" ca="1" si="283">SUM(M136:M137)</f>
        <v>0</v>
      </c>
      <c r="N138" s="159">
        <f t="shared" ca="1" si="283"/>
        <v>0</v>
      </c>
      <c r="O138" s="159">
        <f t="shared" ca="1" si="283"/>
        <v>0</v>
      </c>
      <c r="P138" s="159">
        <f t="shared" ca="1" si="283"/>
        <v>0</v>
      </c>
      <c r="Q138" s="159">
        <f t="shared" ca="1" si="283"/>
        <v>0</v>
      </c>
      <c r="R138" s="159">
        <f t="shared" ref="R138" ca="1" si="284">SUM(R136:R137)</f>
        <v>0</v>
      </c>
      <c r="S138" s="159">
        <f t="shared" ref="S138" ca="1" si="285">SUM(S136:S137)</f>
        <v>0</v>
      </c>
      <c r="T138" s="159">
        <f t="shared" ref="T138" ca="1" si="286">SUM(T136:T137)</f>
        <v>0</v>
      </c>
      <c r="U138" s="159">
        <f t="shared" ref="U138" ca="1" si="287">SUM(U136:U137)</f>
        <v>0</v>
      </c>
      <c r="V138" s="159">
        <f t="shared" ref="V138" ca="1" si="288">SUM(V136:V137)</f>
        <v>0</v>
      </c>
      <c r="W138" s="159">
        <f t="shared" ref="W138" ca="1" si="289">SUM(W136:W137)</f>
        <v>0</v>
      </c>
      <c r="X138" s="159">
        <f t="shared" ref="X138" ca="1" si="290">SUM(X136:X137)</f>
        <v>0</v>
      </c>
      <c r="Y138" s="159">
        <f t="shared" ref="Y138" ca="1" si="291">SUM(Y136:Y137)</f>
        <v>0</v>
      </c>
      <c r="Z138" s="159">
        <f t="shared" ref="Z138" ca="1" si="292">SUM(Z136:Z137)</f>
        <v>0</v>
      </c>
      <c r="AA138" s="159">
        <f t="shared" ref="AA138" ca="1" si="293">SUM(AA136:AA137)</f>
        <v>0</v>
      </c>
      <c r="AB138" s="159">
        <f t="shared" ref="AB138" ca="1" si="294">SUM(AB136:AB137)</f>
        <v>0</v>
      </c>
      <c r="AC138" s="159">
        <f t="shared" ref="AC138" ca="1" si="295">SUM(AC136:AC137)</f>
        <v>0</v>
      </c>
      <c r="AD138" s="159">
        <f t="shared" ref="AD138" ca="1" si="296">SUM(AD136:AD137)</f>
        <v>0</v>
      </c>
      <c r="AE138" s="159">
        <f t="shared" ref="AE138" ca="1" si="297">SUM(AE136:AE137)</f>
        <v>0</v>
      </c>
    </row>
    <row r="139" spans="3:31">
      <c r="C139" s="41" t="s">
        <v>152</v>
      </c>
      <c r="J139" s="155"/>
      <c r="K139" s="155"/>
      <c r="L139" s="155"/>
      <c r="M139" s="155"/>
      <c r="N139" s="155"/>
      <c r="O139" s="155"/>
      <c r="P139" s="155"/>
      <c r="Q139" s="155"/>
    </row>
    <row r="140" spans="3:31">
      <c r="C140" s="173" t="s">
        <v>98</v>
      </c>
      <c r="D140" s="173"/>
      <c r="E140" s="173"/>
      <c r="F140" s="173"/>
      <c r="G140" s="173"/>
      <c r="H140" s="173"/>
      <c r="I140" s="173"/>
      <c r="J140" s="170">
        <f ca="1">-(J134/J132)/($I$5/12)</f>
        <v>7.9574050717071826E-2</v>
      </c>
      <c r="K140" s="176"/>
      <c r="L140" s="179">
        <f ca="1">-L134/$K132*$I$6</f>
        <v>7.0936793274580051E-2</v>
      </c>
      <c r="M140" s="179">
        <f t="shared" ref="M140:AE140" ca="1" si="298">-M134/$K132*$I$6</f>
        <v>8.2936793274580048E-2</v>
      </c>
      <c r="N140" s="179">
        <f t="shared" ca="1" si="298"/>
        <v>7.223328938254038E-2</v>
      </c>
      <c r="O140" s="179">
        <f t="shared" ca="1" si="298"/>
        <v>8.4233289382540377E-2</v>
      </c>
      <c r="P140" s="179">
        <f t="shared" ca="1" si="298"/>
        <v>7.3549603448359493E-2</v>
      </c>
      <c r="Q140" s="179">
        <f t="shared" ca="1" si="298"/>
        <v>8.554960344835949E-2</v>
      </c>
      <c r="R140" s="179">
        <f t="shared" ca="1" si="298"/>
        <v>7.4896866493441031E-2</v>
      </c>
      <c r="S140" s="179">
        <f t="shared" ca="1" si="298"/>
        <v>8.6896866493441027E-2</v>
      </c>
      <c r="T140" s="179">
        <f t="shared" ca="1" si="298"/>
        <v>7.6253700986438133E-2</v>
      </c>
      <c r="U140" s="179">
        <f t="shared" ca="1" si="298"/>
        <v>8.825370098643813E-2</v>
      </c>
      <c r="V140" s="179">
        <f t="shared" ca="1" si="298"/>
        <v>0</v>
      </c>
      <c r="W140" s="179">
        <f t="shared" ca="1" si="298"/>
        <v>0</v>
      </c>
      <c r="X140" s="179">
        <f t="shared" ca="1" si="298"/>
        <v>0</v>
      </c>
      <c r="Y140" s="179">
        <f t="shared" ca="1" si="298"/>
        <v>0</v>
      </c>
      <c r="Z140" s="179">
        <f t="shared" ca="1" si="298"/>
        <v>0</v>
      </c>
      <c r="AA140" s="179">
        <f t="shared" ca="1" si="298"/>
        <v>0</v>
      </c>
      <c r="AB140" s="179">
        <f t="shared" ca="1" si="298"/>
        <v>0</v>
      </c>
      <c r="AC140" s="179">
        <f t="shared" ca="1" si="298"/>
        <v>0</v>
      </c>
      <c r="AD140" s="179">
        <f t="shared" ca="1" si="298"/>
        <v>0</v>
      </c>
      <c r="AE140" s="179">
        <f t="shared" ca="1" si="298"/>
        <v>0</v>
      </c>
    </row>
    <row r="141" spans="3:31">
      <c r="C141" s="174" t="s">
        <v>107</v>
      </c>
      <c r="D141" s="174"/>
      <c r="E141" s="174"/>
      <c r="F141" s="174"/>
      <c r="G141" s="174"/>
      <c r="H141" s="174"/>
      <c r="I141" s="174"/>
      <c r="J141" s="171">
        <f ca="1">-SUM(J134:J135)/J132/($I$5/12)</f>
        <v>9.6407126173188154E-2</v>
      </c>
      <c r="K141" s="177"/>
      <c r="L141" s="177"/>
      <c r="M141" s="177"/>
      <c r="N141" s="177"/>
      <c r="O141" s="177"/>
      <c r="P141" s="177"/>
      <c r="Q141" s="177"/>
      <c r="R141" s="177"/>
      <c r="S141" s="177"/>
      <c r="T141" s="177"/>
      <c r="U141" s="177"/>
      <c r="V141" s="177"/>
      <c r="W141" s="177"/>
      <c r="X141" s="177"/>
      <c r="Y141" s="177"/>
      <c r="Z141" s="177"/>
      <c r="AA141" s="177"/>
      <c r="AB141" s="177"/>
      <c r="AC141" s="177"/>
      <c r="AD141" s="177"/>
      <c r="AE141" s="177"/>
    </row>
    <row r="142" spans="3:31">
      <c r="C142" s="174" t="s">
        <v>95</v>
      </c>
      <c r="D142" s="174"/>
      <c r="E142" s="174"/>
      <c r="F142" s="174"/>
      <c r="G142" s="174"/>
      <c r="H142" s="174"/>
      <c r="I142" s="174"/>
      <c r="J142" s="171">
        <f t="shared" ref="J142:J143" ca="1" si="299">XIRR(K142:AE142,$K$2:$AE$2)</f>
        <v>8.0785873532295258E-2</v>
      </c>
      <c r="K142" s="177">
        <f ca="1">SUM(K132,K133,K134)</f>
        <v>92315430.25</v>
      </c>
      <c r="L142" s="177">
        <f t="shared" ref="L142:S142" ca="1" si="300">SUM(L132,L133,L134)</f>
        <v>-3274280.2958490821</v>
      </c>
      <c r="M142" s="177">
        <f t="shared" ca="1" si="300"/>
        <v>-3828172.8773490819</v>
      </c>
      <c r="N142" s="177">
        <f t="shared" ca="1" si="300"/>
        <v>-3334123.5938609862</v>
      </c>
      <c r="O142" s="177">
        <f t="shared" ca="1" si="300"/>
        <v>-3888016.175360986</v>
      </c>
      <c r="P142" s="177">
        <f t="shared" ca="1" si="300"/>
        <v>-3394881.643526095</v>
      </c>
      <c r="Q142" s="177">
        <f t="shared" ca="1" si="300"/>
        <v>-3948774.2250260948</v>
      </c>
      <c r="R142" s="177">
        <f t="shared" ca="1" si="300"/>
        <v>-3457068.2273594085</v>
      </c>
      <c r="S142" s="177">
        <f t="shared" ca="1" si="300"/>
        <v>-4010960.8088594084</v>
      </c>
      <c r="T142" s="177">
        <f t="shared" ref="T142:AE142" ca="1" si="301">SUM(T132,T133,T134)</f>
        <v>-3519696.6073589427</v>
      </c>
      <c r="U142" s="177">
        <f t="shared" ca="1" si="301"/>
        <v>-96389019.438858941</v>
      </c>
      <c r="V142" s="177">
        <f t="shared" ca="1" si="301"/>
        <v>0</v>
      </c>
      <c r="W142" s="177">
        <f t="shared" ca="1" si="301"/>
        <v>0</v>
      </c>
      <c r="X142" s="177">
        <f t="shared" ca="1" si="301"/>
        <v>0</v>
      </c>
      <c r="Y142" s="177">
        <f t="shared" ca="1" si="301"/>
        <v>0</v>
      </c>
      <c r="Z142" s="177">
        <f t="shared" ca="1" si="301"/>
        <v>0</v>
      </c>
      <c r="AA142" s="177">
        <f t="shared" ca="1" si="301"/>
        <v>0</v>
      </c>
      <c r="AB142" s="177">
        <f t="shared" ca="1" si="301"/>
        <v>0</v>
      </c>
      <c r="AC142" s="177">
        <f t="shared" ca="1" si="301"/>
        <v>0</v>
      </c>
      <c r="AD142" s="177">
        <f t="shared" ca="1" si="301"/>
        <v>0</v>
      </c>
      <c r="AE142" s="177">
        <f t="shared" ca="1" si="301"/>
        <v>0</v>
      </c>
    </row>
    <row r="143" spans="3:31">
      <c r="C143" s="175" t="s">
        <v>96</v>
      </c>
      <c r="D143" s="175"/>
      <c r="E143" s="175"/>
      <c r="F143" s="175"/>
      <c r="G143" s="175"/>
      <c r="H143" s="175"/>
      <c r="I143" s="175"/>
      <c r="J143" s="172">
        <f t="shared" ca="1" si="299"/>
        <v>9.4917652010917661E-2</v>
      </c>
      <c r="K143" s="178">
        <f ca="1">K142+K135</f>
        <v>92315430.25</v>
      </c>
      <c r="L143" s="178">
        <f t="shared" ref="L143" ca="1" si="302">L142+L135</f>
        <v>-3274280.2958490821</v>
      </c>
      <c r="M143" s="178">
        <f t="shared" ref="M143" ca="1" si="303">M142+M135</f>
        <v>-3828172.8773490819</v>
      </c>
      <c r="N143" s="178">
        <f t="shared" ref="N143" ca="1" si="304">N142+N135</f>
        <v>-3334123.5938609862</v>
      </c>
      <c r="O143" s="178">
        <f t="shared" ref="O143" ca="1" si="305">O142+O135</f>
        <v>-3888016.175360986</v>
      </c>
      <c r="P143" s="178">
        <f t="shared" ref="P143" ca="1" si="306">P142+P135</f>
        <v>-3394881.643526095</v>
      </c>
      <c r="Q143" s="178">
        <f t="shared" ref="Q143" ca="1" si="307">Q142+Q135</f>
        <v>-3948774.2250260948</v>
      </c>
      <c r="R143" s="178">
        <f t="shared" ref="R143" ca="1" si="308">R142+R135</f>
        <v>-3457068.2273594085</v>
      </c>
      <c r="S143" s="178">
        <f t="shared" ref="S143" ca="1" si="309">S142+S135</f>
        <v>-4010960.8088594084</v>
      </c>
      <c r="T143" s="178">
        <f t="shared" ref="T143" ca="1" si="310">T142+T135</f>
        <v>-3519696.6073589427</v>
      </c>
      <c r="U143" s="178">
        <f t="shared" ref="U143" ca="1" si="311">U142+U135</f>
        <v>-104158782.45466942</v>
      </c>
      <c r="V143" s="178">
        <f t="shared" ref="V143" ca="1" si="312">V142+V135</f>
        <v>0</v>
      </c>
      <c r="W143" s="178">
        <f t="shared" ref="W143" ca="1" si="313">W142+W135</f>
        <v>0</v>
      </c>
      <c r="X143" s="178">
        <f t="shared" ref="X143" ca="1" si="314">X142+X135</f>
        <v>0</v>
      </c>
      <c r="Y143" s="178">
        <f t="shared" ref="Y143" ca="1" si="315">Y142+Y135</f>
        <v>0</v>
      </c>
      <c r="Z143" s="178">
        <f t="shared" ref="Z143" ca="1" si="316">Z142+Z135</f>
        <v>0</v>
      </c>
      <c r="AA143" s="178">
        <f t="shared" ref="AA143" ca="1" si="317">AA142+AA135</f>
        <v>0</v>
      </c>
      <c r="AB143" s="178">
        <f t="shared" ref="AB143" ca="1" si="318">AB142+AB135</f>
        <v>0</v>
      </c>
      <c r="AC143" s="178">
        <f t="shared" ref="AC143" ca="1" si="319">AC142+AC135</f>
        <v>0</v>
      </c>
      <c r="AD143" s="178">
        <f t="shared" ref="AD143" ca="1" si="320">AD142+AD135</f>
        <v>0</v>
      </c>
      <c r="AE143" s="178">
        <f t="shared" ref="AE143" ca="1" si="321">AE142+AE135</f>
        <v>0</v>
      </c>
    </row>
    <row r="144" spans="3:31">
      <c r="J144" s="243"/>
    </row>
    <row r="145" spans="3:31">
      <c r="J145" s="243"/>
    </row>
    <row r="146" spans="3:31">
      <c r="C146" s="119" t="str">
        <f>'CF(M)'!C216</f>
        <v>4.3. K-REF CF (KRW'000, 헷지 후)</v>
      </c>
      <c r="J146" s="243"/>
      <c r="K146" s="155"/>
      <c r="L146" s="155"/>
      <c r="M146" s="155"/>
      <c r="N146" s="155"/>
      <c r="O146" s="155"/>
      <c r="P146" s="155"/>
      <c r="Q146" s="155"/>
      <c r="R146" s="155"/>
      <c r="S146" s="155"/>
      <c r="T146" s="155"/>
      <c r="U146" s="155"/>
      <c r="V146" s="155"/>
    </row>
    <row r="147" spans="3:31">
      <c r="C147" s="108" t="str">
        <f t="shared" ref="C147:C171" si="322">C114</f>
        <v>영업현금흐름</v>
      </c>
      <c r="D147" s="108"/>
      <c r="E147" s="108"/>
      <c r="F147" s="108"/>
      <c r="G147" s="108"/>
      <c r="H147" s="108"/>
      <c r="I147" s="108"/>
      <c r="J147" s="151">
        <f t="shared" ref="J147:J148" ca="1" si="323">SUM(K147:BG147)</f>
        <v>47748432.736431733</v>
      </c>
      <c r="K147" s="159">
        <f ca="1">SUM(K148:K156)</f>
        <v>0</v>
      </c>
      <c r="L147" s="159">
        <f t="shared" ref="L147:AE147" ca="1" si="324">SUM(L148:L156)</f>
        <v>4256564.3846038058</v>
      </c>
      <c r="M147" s="159">
        <f t="shared" ca="1" si="324"/>
        <v>4976624.7405538056</v>
      </c>
      <c r="N147" s="159">
        <f t="shared" ca="1" si="324"/>
        <v>4334360.6720192805</v>
      </c>
      <c r="O147" s="159">
        <f t="shared" ca="1" si="324"/>
        <v>5054421.0279692812</v>
      </c>
      <c r="P147" s="159">
        <f t="shared" ca="1" si="324"/>
        <v>4413346.1365839234</v>
      </c>
      <c r="Q147" s="159">
        <f t="shared" ca="1" si="324"/>
        <v>5133406.4925339231</v>
      </c>
      <c r="R147" s="159">
        <f t="shared" ca="1" si="324"/>
        <v>4494188.6955672298</v>
      </c>
      <c r="S147" s="159">
        <f t="shared" ca="1" si="324"/>
        <v>5214249.0515172295</v>
      </c>
      <c r="T147" s="159">
        <f t="shared" ca="1" si="324"/>
        <v>4575605.5895666257</v>
      </c>
      <c r="U147" s="159">
        <f t="shared" ca="1" si="324"/>
        <v>5295665.9455166254</v>
      </c>
      <c r="V147" s="159">
        <f t="shared" ca="1" si="324"/>
        <v>0</v>
      </c>
      <c r="W147" s="159">
        <f t="shared" ca="1" si="324"/>
        <v>0</v>
      </c>
      <c r="X147" s="159">
        <f t="shared" ca="1" si="324"/>
        <v>0</v>
      </c>
      <c r="Y147" s="159">
        <f t="shared" ca="1" si="324"/>
        <v>0</v>
      </c>
      <c r="Z147" s="159">
        <f t="shared" ca="1" si="324"/>
        <v>0</v>
      </c>
      <c r="AA147" s="159">
        <f t="shared" ca="1" si="324"/>
        <v>0</v>
      </c>
      <c r="AB147" s="159">
        <f t="shared" ca="1" si="324"/>
        <v>0</v>
      </c>
      <c r="AC147" s="159">
        <f t="shared" ca="1" si="324"/>
        <v>0</v>
      </c>
      <c r="AD147" s="159">
        <f t="shared" ca="1" si="324"/>
        <v>0</v>
      </c>
      <c r="AE147" s="159">
        <f t="shared" ca="1" si="324"/>
        <v>0</v>
      </c>
    </row>
    <row r="148" spans="3:31">
      <c r="C148" s="62" t="str">
        <f t="shared" si="322"/>
        <v>HoldCo 운영배당</v>
      </c>
      <c r="E148" s="118">
        <f>'CF(M)'!A218</f>
        <v>218</v>
      </c>
      <c r="F148" s="118" t="str">
        <f t="shared" ref="F148:F156" si="325">$D$10&amp;E148&amp;":"&amp;E148</f>
        <v>'CF(M)'!218:218</v>
      </c>
      <c r="H148" s="44"/>
      <c r="J148" s="155">
        <f t="shared" ca="1" si="323"/>
        <v>16314553.134509722</v>
      </c>
      <c r="K148" s="155">
        <f ca="1">SUMIF(INDIRECT($F$10),K$6,INDIRECT($F148))</f>
        <v>0</v>
      </c>
      <c r="L148" s="155">
        <f t="shared" ref="L148:AE168" ca="1" si="326">SUMIF(INDIRECT($F$10),L$6,INDIRECT($F148))</f>
        <v>1473255.1274674986</v>
      </c>
      <c r="M148" s="155">
        <f t="shared" ca="1" si="326"/>
        <v>1473255.1274674986</v>
      </c>
      <c r="N148" s="155">
        <f t="shared" ca="1" si="326"/>
        <v>1551039.8492545118</v>
      </c>
      <c r="O148" s="155">
        <f t="shared" ca="1" si="326"/>
        <v>1551039.8492545118</v>
      </c>
      <c r="P148" s="155">
        <f t="shared" ca="1" si="326"/>
        <v>1630001.0918683277</v>
      </c>
      <c r="Q148" s="155">
        <f t="shared" ca="1" si="326"/>
        <v>1630001.0918683277</v>
      </c>
      <c r="R148" s="155">
        <f t="shared" ca="1" si="326"/>
        <v>1710806.5031213514</v>
      </c>
      <c r="S148" s="155">
        <f t="shared" ca="1" si="326"/>
        <v>1710806.5031213514</v>
      </c>
      <c r="T148" s="155">
        <f t="shared" ca="1" si="326"/>
        <v>1792173.9955431712</v>
      </c>
      <c r="U148" s="155">
        <f t="shared" ca="1" si="326"/>
        <v>1792173.9955431712</v>
      </c>
      <c r="V148" s="155">
        <f t="shared" ca="1" si="326"/>
        <v>0</v>
      </c>
      <c r="W148" s="155">
        <f t="shared" ca="1" si="326"/>
        <v>0</v>
      </c>
      <c r="X148" s="155">
        <f t="shared" ca="1" si="326"/>
        <v>0</v>
      </c>
      <c r="Y148" s="155">
        <f t="shared" ca="1" si="326"/>
        <v>0</v>
      </c>
      <c r="Z148" s="155">
        <f t="shared" ca="1" si="326"/>
        <v>0</v>
      </c>
      <c r="AA148" s="155">
        <f t="shared" ca="1" si="326"/>
        <v>0</v>
      </c>
      <c r="AB148" s="155">
        <f t="shared" ca="1" si="326"/>
        <v>0</v>
      </c>
      <c r="AC148" s="155">
        <f t="shared" ca="1" si="326"/>
        <v>0</v>
      </c>
      <c r="AD148" s="155">
        <f t="shared" ca="1" si="326"/>
        <v>0</v>
      </c>
      <c r="AE148" s="155">
        <f t="shared" ca="1" si="326"/>
        <v>0</v>
      </c>
    </row>
    <row r="149" spans="3:31">
      <c r="C149" s="62" t="str">
        <f t="shared" si="322"/>
        <v>PropCo SHL이자</v>
      </c>
      <c r="E149" s="118">
        <f>'CF(M)'!A219</f>
        <v>219</v>
      </c>
      <c r="F149" s="118" t="str">
        <f t="shared" ref="F149" si="327">$D$10&amp;E149&amp;":"&amp;E149</f>
        <v>'CF(M)'!219:219</v>
      </c>
      <c r="H149" s="44"/>
      <c r="J149" s="155">
        <f t="shared" ref="J149" ca="1" si="328">SUM(K149:BG149)</f>
        <v>29823563.249999996</v>
      </c>
      <c r="K149" s="155">
        <f ca="1">SUMIF(INDIRECT($F$10),K$6,INDIRECT($F149))</f>
        <v>0</v>
      </c>
      <c r="L149" s="155">
        <f t="shared" ref="L149:AE151" ca="1" si="329">SUMIF(INDIRECT($F$10),L$6,INDIRECT($F149))</f>
        <v>2982356.3250000002</v>
      </c>
      <c r="M149" s="155">
        <f t="shared" ca="1" si="329"/>
        <v>2982356.3250000002</v>
      </c>
      <c r="N149" s="155">
        <f t="shared" ca="1" si="329"/>
        <v>2982356.3250000002</v>
      </c>
      <c r="O149" s="155">
        <f t="shared" ca="1" si="329"/>
        <v>2982356.3250000002</v>
      </c>
      <c r="P149" s="155">
        <f t="shared" ca="1" si="329"/>
        <v>2982356.3250000002</v>
      </c>
      <c r="Q149" s="155">
        <f t="shared" ca="1" si="329"/>
        <v>2982356.3250000002</v>
      </c>
      <c r="R149" s="155">
        <f t="shared" ca="1" si="329"/>
        <v>2982356.3250000002</v>
      </c>
      <c r="S149" s="155">
        <f t="shared" ca="1" si="329"/>
        <v>2982356.3250000002</v>
      </c>
      <c r="T149" s="155">
        <f t="shared" ca="1" si="329"/>
        <v>2982356.3250000002</v>
      </c>
      <c r="U149" s="155">
        <f t="shared" ca="1" si="329"/>
        <v>2982356.3250000002</v>
      </c>
      <c r="V149" s="155">
        <f t="shared" ca="1" si="329"/>
        <v>0</v>
      </c>
      <c r="W149" s="155">
        <f t="shared" ca="1" si="329"/>
        <v>0</v>
      </c>
      <c r="X149" s="155">
        <f t="shared" ca="1" si="329"/>
        <v>0</v>
      </c>
      <c r="Y149" s="155">
        <f t="shared" ca="1" si="329"/>
        <v>0</v>
      </c>
      <c r="Z149" s="155">
        <f t="shared" ca="1" si="329"/>
        <v>0</v>
      </c>
      <c r="AA149" s="155">
        <f t="shared" ca="1" si="329"/>
        <v>0</v>
      </c>
      <c r="AB149" s="155">
        <f t="shared" ca="1" si="329"/>
        <v>0</v>
      </c>
      <c r="AC149" s="155">
        <f t="shared" ca="1" si="329"/>
        <v>0</v>
      </c>
      <c r="AD149" s="155">
        <f t="shared" ca="1" si="329"/>
        <v>0</v>
      </c>
      <c r="AE149" s="155">
        <f t="shared" ca="1" si="329"/>
        <v>0</v>
      </c>
    </row>
    <row r="150" spans="3:31">
      <c r="C150" s="62" t="str">
        <f t="shared" si="322"/>
        <v>HoldCo 운영배당 원천징수</v>
      </c>
      <c r="E150" s="118">
        <f>'CF(M)'!A220</f>
        <v>220</v>
      </c>
      <c r="F150" s="118" t="str">
        <f t="shared" ref="F150:F151" si="330">$D$10&amp;E150&amp;":"&amp;E150</f>
        <v>'CF(M)'!220:220</v>
      </c>
      <c r="H150" s="44"/>
      <c r="J150" s="155">
        <f t="shared" ref="J150:J151" ca="1" si="331">SUM(K150:BG150)</f>
        <v>-2447182.9701764584</v>
      </c>
      <c r="K150" s="155">
        <f t="shared" ref="K150:K151" ca="1" si="332">SUMIF(INDIRECT($F$10),K$6,INDIRECT($F150))</f>
        <v>0</v>
      </c>
      <c r="L150" s="155">
        <f t="shared" ca="1" si="329"/>
        <v>-220988.26912012478</v>
      </c>
      <c r="M150" s="155">
        <f t="shared" ca="1" si="329"/>
        <v>-220988.26912012478</v>
      </c>
      <c r="N150" s="155">
        <f t="shared" ca="1" si="329"/>
        <v>-232655.97738817678</v>
      </c>
      <c r="O150" s="155">
        <f t="shared" ca="1" si="329"/>
        <v>-232655.97738817678</v>
      </c>
      <c r="P150" s="155">
        <f t="shared" ca="1" si="329"/>
        <v>-244500.16378024913</v>
      </c>
      <c r="Q150" s="155">
        <f t="shared" ca="1" si="329"/>
        <v>-244500.16378024913</v>
      </c>
      <c r="R150" s="155">
        <f t="shared" ca="1" si="329"/>
        <v>-256620.97546820267</v>
      </c>
      <c r="S150" s="155">
        <f t="shared" ca="1" si="329"/>
        <v>-256620.97546820267</v>
      </c>
      <c r="T150" s="155">
        <f t="shared" ca="1" si="329"/>
        <v>-268826.09933147568</v>
      </c>
      <c r="U150" s="155">
        <f t="shared" ca="1" si="329"/>
        <v>-268826.09933147568</v>
      </c>
      <c r="V150" s="155">
        <f t="shared" ca="1" si="329"/>
        <v>0</v>
      </c>
      <c r="W150" s="155">
        <f t="shared" ca="1" si="329"/>
        <v>0</v>
      </c>
      <c r="X150" s="155">
        <f t="shared" ca="1" si="329"/>
        <v>0</v>
      </c>
      <c r="Y150" s="155">
        <f t="shared" ca="1" si="329"/>
        <v>0</v>
      </c>
      <c r="Z150" s="155">
        <f t="shared" ca="1" si="329"/>
        <v>0</v>
      </c>
      <c r="AA150" s="155">
        <f t="shared" ca="1" si="329"/>
        <v>0</v>
      </c>
      <c r="AB150" s="155">
        <f t="shared" ca="1" si="329"/>
        <v>0</v>
      </c>
      <c r="AC150" s="155">
        <f t="shared" ca="1" si="329"/>
        <v>0</v>
      </c>
      <c r="AD150" s="155">
        <f t="shared" ca="1" si="329"/>
        <v>0</v>
      </c>
      <c r="AE150" s="155">
        <f t="shared" ca="1" si="329"/>
        <v>0</v>
      </c>
    </row>
    <row r="151" spans="3:31">
      <c r="C151" s="62" t="str">
        <f t="shared" si="322"/>
        <v>외국납부세액 공제</v>
      </c>
      <c r="E151" s="118">
        <f>'CF(M)'!A221</f>
        <v>221</v>
      </c>
      <c r="F151" s="118" t="str">
        <f t="shared" si="330"/>
        <v>'CF(M)'!221:221</v>
      </c>
      <c r="H151" s="44"/>
      <c r="J151" s="155">
        <f t="shared" ca="1" si="331"/>
        <v>2335910.6218903284</v>
      </c>
      <c r="K151" s="155">
        <f t="shared" ca="1" si="332"/>
        <v>0</v>
      </c>
      <c r="L151" s="155">
        <f t="shared" ca="1" si="329"/>
        <v>210571.87010333905</v>
      </c>
      <c r="M151" s="155">
        <f t="shared" ca="1" si="329"/>
        <v>210571.87010333905</v>
      </c>
      <c r="N151" s="155">
        <f t="shared" ca="1" si="329"/>
        <v>221877.77733527511</v>
      </c>
      <c r="O151" s="155">
        <f t="shared" ca="1" si="329"/>
        <v>221877.77733527511</v>
      </c>
      <c r="P151" s="155">
        <f t="shared" ca="1" si="329"/>
        <v>233367.17171362721</v>
      </c>
      <c r="Q151" s="155">
        <f t="shared" ca="1" si="329"/>
        <v>233367.17171362721</v>
      </c>
      <c r="R151" s="155">
        <f t="shared" ca="1" si="329"/>
        <v>245137.26515784982</v>
      </c>
      <c r="S151" s="155">
        <f t="shared" ca="1" si="329"/>
        <v>245137.26515784982</v>
      </c>
      <c r="T151" s="155">
        <f t="shared" ca="1" si="329"/>
        <v>257001.22663507302</v>
      </c>
      <c r="U151" s="155">
        <f t="shared" ca="1" si="329"/>
        <v>257001.22663507302</v>
      </c>
      <c r="V151" s="155">
        <f t="shared" ca="1" si="329"/>
        <v>0</v>
      </c>
      <c r="W151" s="155">
        <f t="shared" ca="1" si="329"/>
        <v>0</v>
      </c>
      <c r="X151" s="155">
        <f t="shared" ca="1" si="329"/>
        <v>0</v>
      </c>
      <c r="Y151" s="155">
        <f t="shared" ca="1" si="329"/>
        <v>0</v>
      </c>
      <c r="Z151" s="155">
        <f t="shared" ca="1" si="329"/>
        <v>0</v>
      </c>
      <c r="AA151" s="155">
        <f t="shared" ca="1" si="329"/>
        <v>0</v>
      </c>
      <c r="AB151" s="155">
        <f t="shared" ca="1" si="329"/>
        <v>0</v>
      </c>
      <c r="AC151" s="155">
        <f t="shared" ca="1" si="329"/>
        <v>0</v>
      </c>
      <c r="AD151" s="155">
        <f t="shared" ca="1" si="329"/>
        <v>0</v>
      </c>
      <c r="AE151" s="155">
        <f t="shared" ca="1" si="329"/>
        <v>0</v>
      </c>
    </row>
    <row r="152" spans="3:31">
      <c r="C152" s="62" t="str">
        <f t="shared" si="322"/>
        <v>헷지프리미엄</v>
      </c>
      <c r="E152" s="118">
        <f>'CF(M)'!A222</f>
        <v>222</v>
      </c>
      <c r="F152" s="118" t="str">
        <f t="shared" si="325"/>
        <v>'CF(M)'!222:222</v>
      </c>
      <c r="H152" s="44"/>
      <c r="J152" s="155">
        <f ca="1">SUM(K152:BG152)</f>
        <v>3821764.7383956448</v>
      </c>
      <c r="K152" s="155">
        <f t="shared" ref="K152:Z168" ca="1" si="333">SUMIF(INDIRECT($F$10),K$6,INDIRECT($F152))</f>
        <v>0</v>
      </c>
      <c r="L152" s="155">
        <f t="shared" ca="1" si="333"/>
        <v>21386.934971843872</v>
      </c>
      <c r="M152" s="155">
        <f t="shared" ca="1" si="333"/>
        <v>741447.29092184373</v>
      </c>
      <c r="N152" s="155">
        <f t="shared" ca="1" si="333"/>
        <v>21760.301636421533</v>
      </c>
      <c r="O152" s="155">
        <f t="shared" ca="1" si="333"/>
        <v>741820.65758642147</v>
      </c>
      <c r="P152" s="155">
        <f t="shared" ca="1" si="333"/>
        <v>22139.315600967846</v>
      </c>
      <c r="Q152" s="155">
        <f t="shared" ca="1" si="333"/>
        <v>742199.67155096773</v>
      </c>
      <c r="R152" s="155">
        <f t="shared" ca="1" si="333"/>
        <v>22527.181574982355</v>
      </c>
      <c r="S152" s="155">
        <f t="shared" ca="1" si="333"/>
        <v>742587.53752498236</v>
      </c>
      <c r="T152" s="155">
        <f t="shared" ca="1" si="333"/>
        <v>22917.745538607091</v>
      </c>
      <c r="U152" s="155">
        <f t="shared" ca="1" si="333"/>
        <v>742978.10148860712</v>
      </c>
      <c r="V152" s="155">
        <f t="shared" ca="1" si="333"/>
        <v>0</v>
      </c>
      <c r="W152" s="155">
        <f t="shared" ca="1" si="333"/>
        <v>0</v>
      </c>
      <c r="X152" s="155">
        <f t="shared" ca="1" si="333"/>
        <v>0</v>
      </c>
      <c r="Y152" s="155">
        <f t="shared" ca="1" si="333"/>
        <v>0</v>
      </c>
      <c r="Z152" s="155">
        <f t="shared" ca="1" si="333"/>
        <v>0</v>
      </c>
      <c r="AA152" s="155">
        <f t="shared" ca="1" si="326"/>
        <v>0</v>
      </c>
      <c r="AB152" s="155">
        <f t="shared" ca="1" si="326"/>
        <v>0</v>
      </c>
      <c r="AC152" s="155">
        <f t="shared" ca="1" si="326"/>
        <v>0</v>
      </c>
      <c r="AD152" s="155">
        <f t="shared" ca="1" si="326"/>
        <v>0</v>
      </c>
      <c r="AE152" s="155">
        <f t="shared" ca="1" si="326"/>
        <v>0</v>
      </c>
    </row>
    <row r="153" spans="3:31">
      <c r="C153" s="62" t="str">
        <f t="shared" si="322"/>
        <v>운용보수(신탁, 사무관리 포함)</v>
      </c>
      <c r="D153" s="62"/>
      <c r="E153" s="118">
        <f>'CF(M)'!A223</f>
        <v>223</v>
      </c>
      <c r="F153" s="118" t="str">
        <f t="shared" si="325"/>
        <v>'CF(M)'!223:223</v>
      </c>
      <c r="G153" s="62"/>
      <c r="H153" s="62"/>
      <c r="I153" s="62"/>
      <c r="J153" s="155">
        <f t="shared" ref="J153:J167" ca="1" si="334">SUM(K153:BG153)</f>
        <v>-1800150.8898749996</v>
      </c>
      <c r="K153" s="155">
        <f t="shared" ca="1" si="333"/>
        <v>0</v>
      </c>
      <c r="L153" s="155">
        <f t="shared" ca="1" si="326"/>
        <v>-180015.08898749997</v>
      </c>
      <c r="M153" s="155">
        <f t="shared" ca="1" si="326"/>
        <v>-180015.08898749997</v>
      </c>
      <c r="N153" s="155">
        <f t="shared" ca="1" si="326"/>
        <v>-180015.08898749997</v>
      </c>
      <c r="O153" s="155">
        <f t="shared" ca="1" si="326"/>
        <v>-180015.08898749997</v>
      </c>
      <c r="P153" s="155">
        <f t="shared" ca="1" si="326"/>
        <v>-180015.08898749997</v>
      </c>
      <c r="Q153" s="155">
        <f t="shared" ca="1" si="326"/>
        <v>-180015.08898749997</v>
      </c>
      <c r="R153" s="155">
        <f t="shared" ca="1" si="326"/>
        <v>-180015.08898749997</v>
      </c>
      <c r="S153" s="155">
        <f t="shared" ca="1" si="326"/>
        <v>-180015.08898749997</v>
      </c>
      <c r="T153" s="155">
        <f t="shared" ca="1" si="326"/>
        <v>-180015.08898749997</v>
      </c>
      <c r="U153" s="155">
        <f t="shared" ca="1" si="326"/>
        <v>-180015.08898749997</v>
      </c>
      <c r="V153" s="155">
        <f t="shared" ca="1" si="326"/>
        <v>0</v>
      </c>
      <c r="W153" s="155">
        <f t="shared" ca="1" si="326"/>
        <v>0</v>
      </c>
      <c r="X153" s="155">
        <f t="shared" ca="1" si="326"/>
        <v>0</v>
      </c>
      <c r="Y153" s="155">
        <f t="shared" ca="1" si="326"/>
        <v>0</v>
      </c>
      <c r="Z153" s="155">
        <f t="shared" ca="1" si="326"/>
        <v>0</v>
      </c>
      <c r="AA153" s="155">
        <f t="shared" ca="1" si="326"/>
        <v>0</v>
      </c>
      <c r="AB153" s="155">
        <f t="shared" ca="1" si="326"/>
        <v>0</v>
      </c>
      <c r="AC153" s="155">
        <f t="shared" ca="1" si="326"/>
        <v>0</v>
      </c>
      <c r="AD153" s="155">
        <f t="shared" ca="1" si="326"/>
        <v>0</v>
      </c>
      <c r="AE153" s="155">
        <f t="shared" ca="1" si="326"/>
        <v>0</v>
      </c>
    </row>
    <row r="154" spans="3:31">
      <c r="C154" s="62" t="str">
        <f t="shared" si="322"/>
        <v>신탁 및 사무관리</v>
      </c>
      <c r="D154" s="62"/>
      <c r="E154" s="118">
        <f>'CF(M)'!A224</f>
        <v>224</v>
      </c>
      <c r="F154" s="118" t="str">
        <f t="shared" si="325"/>
        <v>'CF(M)'!224:224</v>
      </c>
      <c r="G154" s="62"/>
      <c r="H154" s="62"/>
      <c r="I154" s="62"/>
      <c r="J154" s="155">
        <f t="shared" ca="1" si="334"/>
        <v>-240020.11865000005</v>
      </c>
      <c r="K154" s="155">
        <f t="shared" ca="1" si="333"/>
        <v>0</v>
      </c>
      <c r="L154" s="155">
        <f t="shared" ca="1" si="326"/>
        <v>-24002.011865</v>
      </c>
      <c r="M154" s="155">
        <f t="shared" ca="1" si="326"/>
        <v>-24002.011865</v>
      </c>
      <c r="N154" s="155">
        <f t="shared" ca="1" si="326"/>
        <v>-24002.011865</v>
      </c>
      <c r="O154" s="155">
        <f t="shared" ca="1" si="326"/>
        <v>-24002.011865</v>
      </c>
      <c r="P154" s="155">
        <f t="shared" ca="1" si="326"/>
        <v>-24002.011865</v>
      </c>
      <c r="Q154" s="155">
        <f t="shared" ca="1" si="326"/>
        <v>-24002.011865</v>
      </c>
      <c r="R154" s="155">
        <f t="shared" ca="1" si="326"/>
        <v>-24002.011865</v>
      </c>
      <c r="S154" s="155">
        <f t="shared" ca="1" si="326"/>
        <v>-24002.011865</v>
      </c>
      <c r="T154" s="155">
        <f t="shared" ca="1" si="326"/>
        <v>-24002.011865</v>
      </c>
      <c r="U154" s="155">
        <f t="shared" ca="1" si="326"/>
        <v>-24002.011865</v>
      </c>
      <c r="V154" s="155">
        <f t="shared" ca="1" si="326"/>
        <v>0</v>
      </c>
      <c r="W154" s="155">
        <f t="shared" ca="1" si="326"/>
        <v>0</v>
      </c>
      <c r="X154" s="155">
        <f t="shared" ca="1" si="326"/>
        <v>0</v>
      </c>
      <c r="Y154" s="155">
        <f t="shared" ca="1" si="326"/>
        <v>0</v>
      </c>
      <c r="Z154" s="155">
        <f t="shared" ca="1" si="326"/>
        <v>0</v>
      </c>
      <c r="AA154" s="155">
        <f t="shared" ca="1" si="326"/>
        <v>0</v>
      </c>
      <c r="AB154" s="155">
        <f t="shared" ca="1" si="326"/>
        <v>0</v>
      </c>
      <c r="AC154" s="155">
        <f t="shared" ca="1" si="326"/>
        <v>0</v>
      </c>
      <c r="AD154" s="155">
        <f t="shared" ca="1" si="326"/>
        <v>0</v>
      </c>
      <c r="AE154" s="155">
        <f t="shared" ca="1" si="326"/>
        <v>0</v>
      </c>
    </row>
    <row r="155" spans="3:31">
      <c r="C155" s="62" t="str">
        <f t="shared" si="322"/>
        <v>판매수수료</v>
      </c>
      <c r="D155" s="62"/>
      <c r="E155" s="118">
        <f>'CF(M)'!A225</f>
        <v>225</v>
      </c>
      <c r="F155" s="118" t="str">
        <f t="shared" si="325"/>
        <v>'CF(M)'!225:225</v>
      </c>
      <c r="G155" s="62"/>
      <c r="H155" s="62"/>
      <c r="I155" s="62"/>
      <c r="J155" s="155">
        <f t="shared" ca="1" si="334"/>
        <v>-60005.029662500012</v>
      </c>
      <c r="K155" s="155">
        <f t="shared" ca="1" si="333"/>
        <v>0</v>
      </c>
      <c r="L155" s="155">
        <f t="shared" ca="1" si="326"/>
        <v>-6000.5029662500001</v>
      </c>
      <c r="M155" s="155">
        <f t="shared" ca="1" si="326"/>
        <v>-6000.5029662500001</v>
      </c>
      <c r="N155" s="155">
        <f t="shared" ca="1" si="326"/>
        <v>-6000.5029662500001</v>
      </c>
      <c r="O155" s="155">
        <f t="shared" ca="1" si="326"/>
        <v>-6000.5029662500001</v>
      </c>
      <c r="P155" s="155">
        <f t="shared" ca="1" si="326"/>
        <v>-6000.5029662500001</v>
      </c>
      <c r="Q155" s="155">
        <f t="shared" ca="1" si="326"/>
        <v>-6000.5029662500001</v>
      </c>
      <c r="R155" s="155">
        <f t="shared" ca="1" si="326"/>
        <v>-6000.5029662500001</v>
      </c>
      <c r="S155" s="155">
        <f t="shared" ca="1" si="326"/>
        <v>-6000.5029662500001</v>
      </c>
      <c r="T155" s="155">
        <f t="shared" ca="1" si="326"/>
        <v>-6000.5029662500001</v>
      </c>
      <c r="U155" s="155">
        <f t="shared" ca="1" si="326"/>
        <v>-6000.5029662500001</v>
      </c>
      <c r="V155" s="155">
        <f t="shared" ca="1" si="326"/>
        <v>0</v>
      </c>
      <c r="W155" s="155">
        <f t="shared" ca="1" si="326"/>
        <v>0</v>
      </c>
      <c r="X155" s="155">
        <f t="shared" ca="1" si="326"/>
        <v>0</v>
      </c>
      <c r="Y155" s="155">
        <f t="shared" ca="1" si="326"/>
        <v>0</v>
      </c>
      <c r="Z155" s="155">
        <f t="shared" ca="1" si="326"/>
        <v>0</v>
      </c>
      <c r="AA155" s="155">
        <f t="shared" ca="1" si="326"/>
        <v>0</v>
      </c>
      <c r="AB155" s="155">
        <f t="shared" ca="1" si="326"/>
        <v>0</v>
      </c>
      <c r="AC155" s="155">
        <f t="shared" ca="1" si="326"/>
        <v>0</v>
      </c>
      <c r="AD155" s="155">
        <f t="shared" ca="1" si="326"/>
        <v>0</v>
      </c>
      <c r="AE155" s="155">
        <f t="shared" ca="1" si="326"/>
        <v>0</v>
      </c>
    </row>
    <row r="156" spans="3:31">
      <c r="C156" s="62" t="str">
        <f t="shared" si="322"/>
        <v>-</v>
      </c>
      <c r="D156" s="62"/>
      <c r="E156" s="118">
        <f>'CF(M)'!A226</f>
        <v>226</v>
      </c>
      <c r="F156" s="118" t="str">
        <f t="shared" si="325"/>
        <v>'CF(M)'!226:226</v>
      </c>
      <c r="G156" s="62"/>
      <c r="H156" s="62"/>
      <c r="I156" s="62"/>
      <c r="J156" s="155">
        <f t="shared" ca="1" si="334"/>
        <v>0</v>
      </c>
      <c r="K156" s="155">
        <f t="shared" ca="1" si="333"/>
        <v>0</v>
      </c>
      <c r="L156" s="155">
        <f t="shared" ca="1" si="326"/>
        <v>0</v>
      </c>
      <c r="M156" s="155">
        <f t="shared" ca="1" si="326"/>
        <v>0</v>
      </c>
      <c r="N156" s="155">
        <f t="shared" ca="1" si="326"/>
        <v>0</v>
      </c>
      <c r="O156" s="155">
        <f t="shared" ca="1" si="326"/>
        <v>0</v>
      </c>
      <c r="P156" s="155">
        <f t="shared" ca="1" si="326"/>
        <v>0</v>
      </c>
      <c r="Q156" s="155">
        <f t="shared" ca="1" si="326"/>
        <v>0</v>
      </c>
      <c r="R156" s="155">
        <f t="shared" ca="1" si="326"/>
        <v>0</v>
      </c>
      <c r="S156" s="155">
        <f t="shared" ca="1" si="326"/>
        <v>0</v>
      </c>
      <c r="T156" s="155">
        <f t="shared" ca="1" si="326"/>
        <v>0</v>
      </c>
      <c r="U156" s="155">
        <f t="shared" ca="1" si="326"/>
        <v>0</v>
      </c>
      <c r="V156" s="155">
        <f t="shared" ca="1" si="326"/>
        <v>0</v>
      </c>
      <c r="W156" s="155">
        <f t="shared" ca="1" si="326"/>
        <v>0</v>
      </c>
      <c r="X156" s="155">
        <f t="shared" ca="1" si="326"/>
        <v>0</v>
      </c>
      <c r="Y156" s="155">
        <f t="shared" ca="1" si="326"/>
        <v>0</v>
      </c>
      <c r="Z156" s="155">
        <f t="shared" ca="1" si="326"/>
        <v>0</v>
      </c>
      <c r="AA156" s="155">
        <f t="shared" ca="1" si="326"/>
        <v>0</v>
      </c>
      <c r="AB156" s="155">
        <f t="shared" ca="1" si="326"/>
        <v>0</v>
      </c>
      <c r="AC156" s="155">
        <f t="shared" ca="1" si="326"/>
        <v>0</v>
      </c>
      <c r="AD156" s="155">
        <f t="shared" ca="1" si="326"/>
        <v>0</v>
      </c>
      <c r="AE156" s="155">
        <f t="shared" ca="1" si="326"/>
        <v>0</v>
      </c>
    </row>
    <row r="157" spans="3:31">
      <c r="C157" s="108" t="str">
        <f t="shared" si="322"/>
        <v>투자현금흐름</v>
      </c>
      <c r="D157" s="108"/>
      <c r="E157" s="108"/>
      <c r="F157" s="108"/>
      <c r="G157" s="108"/>
      <c r="H157" s="108"/>
      <c r="I157" s="108"/>
      <c r="J157" s="151">
        <f t="shared" ca="1" si="334"/>
        <v>10100691.92055361</v>
      </c>
      <c r="K157" s="151">
        <f t="shared" ref="K157:AE157" ca="1" si="335">SUM(K158:K163)</f>
        <v>-120010059.325</v>
      </c>
      <c r="L157" s="151">
        <f t="shared" ca="1" si="335"/>
        <v>0</v>
      </c>
      <c r="M157" s="151">
        <f t="shared" ca="1" si="335"/>
        <v>0</v>
      </c>
      <c r="N157" s="151">
        <f t="shared" ca="1" si="335"/>
        <v>0</v>
      </c>
      <c r="O157" s="151">
        <f t="shared" ca="1" si="335"/>
        <v>0</v>
      </c>
      <c r="P157" s="151">
        <f t="shared" ca="1" si="335"/>
        <v>0</v>
      </c>
      <c r="Q157" s="151">
        <f t="shared" ca="1" si="335"/>
        <v>0</v>
      </c>
      <c r="R157" s="151">
        <f t="shared" ca="1" si="335"/>
        <v>0</v>
      </c>
      <c r="S157" s="151">
        <f t="shared" ca="1" si="335"/>
        <v>0</v>
      </c>
      <c r="T157" s="151">
        <f t="shared" ca="1" si="335"/>
        <v>0</v>
      </c>
      <c r="U157" s="151">
        <f t="shared" ca="1" si="335"/>
        <v>130110751.24555361</v>
      </c>
      <c r="V157" s="151">
        <f t="shared" ca="1" si="335"/>
        <v>0</v>
      </c>
      <c r="W157" s="151">
        <f t="shared" ca="1" si="335"/>
        <v>0</v>
      </c>
      <c r="X157" s="151">
        <f t="shared" ca="1" si="335"/>
        <v>0</v>
      </c>
      <c r="Y157" s="151">
        <f t="shared" ca="1" si="335"/>
        <v>0</v>
      </c>
      <c r="Z157" s="151">
        <f t="shared" ca="1" si="335"/>
        <v>0</v>
      </c>
      <c r="AA157" s="151">
        <f t="shared" ca="1" si="335"/>
        <v>0</v>
      </c>
      <c r="AB157" s="151">
        <f t="shared" ca="1" si="335"/>
        <v>0</v>
      </c>
      <c r="AC157" s="151">
        <f t="shared" ca="1" si="335"/>
        <v>0</v>
      </c>
      <c r="AD157" s="151">
        <f t="shared" ca="1" si="335"/>
        <v>0</v>
      </c>
      <c r="AE157" s="151">
        <f t="shared" ca="1" si="335"/>
        <v>0</v>
      </c>
    </row>
    <row r="158" spans="3:31">
      <c r="C158" s="62" t="str">
        <f t="shared" si="322"/>
        <v>HoldCo 지분취득</v>
      </c>
      <c r="E158" s="118">
        <f>'CF(M)'!A228</f>
        <v>228</v>
      </c>
      <c r="F158" s="118" t="str">
        <f t="shared" ref="F158:F163" si="336">$D$10&amp;E158&amp;":"&amp;E158</f>
        <v>'CF(M)'!228:228</v>
      </c>
      <c r="J158" s="152">
        <f t="shared" ca="1" si="334"/>
        <v>-99411877.5</v>
      </c>
      <c r="K158" s="155">
        <f t="shared" ca="1" si="333"/>
        <v>-99411877.5</v>
      </c>
      <c r="L158" s="155">
        <f t="shared" ca="1" si="326"/>
        <v>0</v>
      </c>
      <c r="M158" s="155">
        <f t="shared" ca="1" si="326"/>
        <v>0</v>
      </c>
      <c r="N158" s="155">
        <f t="shared" ca="1" si="326"/>
        <v>0</v>
      </c>
      <c r="O158" s="155">
        <f t="shared" ca="1" si="326"/>
        <v>0</v>
      </c>
      <c r="P158" s="155">
        <f t="shared" ca="1" si="326"/>
        <v>0</v>
      </c>
      <c r="Q158" s="155">
        <f t="shared" ca="1" si="326"/>
        <v>0</v>
      </c>
      <c r="R158" s="155">
        <f t="shared" ca="1" si="326"/>
        <v>0</v>
      </c>
      <c r="S158" s="155">
        <f t="shared" ca="1" si="326"/>
        <v>0</v>
      </c>
      <c r="T158" s="155">
        <f t="shared" ca="1" si="326"/>
        <v>0</v>
      </c>
      <c r="U158" s="155">
        <f t="shared" ca="1" si="326"/>
        <v>0</v>
      </c>
      <c r="V158" s="155">
        <f t="shared" ca="1" si="326"/>
        <v>0</v>
      </c>
      <c r="W158" s="155">
        <f t="shared" ca="1" si="326"/>
        <v>0</v>
      </c>
      <c r="X158" s="155">
        <f t="shared" ca="1" si="326"/>
        <v>0</v>
      </c>
      <c r="Y158" s="155">
        <f t="shared" ca="1" si="326"/>
        <v>0</v>
      </c>
      <c r="Z158" s="155">
        <f t="shared" ca="1" si="326"/>
        <v>0</v>
      </c>
      <c r="AA158" s="155">
        <f t="shared" ca="1" si="326"/>
        <v>0</v>
      </c>
      <c r="AB158" s="155">
        <f t="shared" ca="1" si="326"/>
        <v>0</v>
      </c>
      <c r="AC158" s="155">
        <f t="shared" ca="1" si="326"/>
        <v>0</v>
      </c>
      <c r="AD158" s="155">
        <f t="shared" ca="1" si="326"/>
        <v>0</v>
      </c>
      <c r="AE158" s="155">
        <f t="shared" ca="1" si="326"/>
        <v>0</v>
      </c>
    </row>
    <row r="159" spans="3:31">
      <c r="C159" s="62" t="str">
        <f t="shared" si="322"/>
        <v>PropCo 주주차입금 대여</v>
      </c>
      <c r="E159" s="118">
        <f>'CF(M)'!A229</f>
        <v>229</v>
      </c>
      <c r="F159" s="118" t="str">
        <f t="shared" ref="F159:F162" si="337">$D$10&amp;E159&amp;":"&amp;E159</f>
        <v>'CF(M)'!229:229</v>
      </c>
      <c r="J159" s="152">
        <f t="shared" ref="J159:J162" ca="1" si="338">SUM(K159:BG159)</f>
        <v>-17582272.5</v>
      </c>
      <c r="K159" s="155">
        <f t="shared" ca="1" si="333"/>
        <v>-17582272.5</v>
      </c>
      <c r="L159" s="155">
        <f t="shared" ca="1" si="333"/>
        <v>0</v>
      </c>
      <c r="M159" s="155">
        <f t="shared" ca="1" si="333"/>
        <v>0</v>
      </c>
      <c r="N159" s="155">
        <f t="shared" ca="1" si="333"/>
        <v>0</v>
      </c>
      <c r="O159" s="155">
        <f t="shared" ca="1" si="333"/>
        <v>0</v>
      </c>
      <c r="P159" s="155">
        <f t="shared" ca="1" si="333"/>
        <v>0</v>
      </c>
      <c r="Q159" s="155">
        <f t="shared" ca="1" si="333"/>
        <v>0</v>
      </c>
      <c r="R159" s="155">
        <f t="shared" ca="1" si="333"/>
        <v>0</v>
      </c>
      <c r="S159" s="155">
        <f t="shared" ca="1" si="333"/>
        <v>0</v>
      </c>
      <c r="T159" s="155">
        <f t="shared" ca="1" si="333"/>
        <v>0</v>
      </c>
      <c r="U159" s="155">
        <f t="shared" ca="1" si="333"/>
        <v>0</v>
      </c>
      <c r="V159" s="155">
        <f t="shared" ca="1" si="333"/>
        <v>0</v>
      </c>
      <c r="W159" s="155">
        <f t="shared" ca="1" si="333"/>
        <v>0</v>
      </c>
      <c r="X159" s="155">
        <f t="shared" ca="1" si="333"/>
        <v>0</v>
      </c>
      <c r="Y159" s="155">
        <f t="shared" ca="1" si="333"/>
        <v>0</v>
      </c>
      <c r="Z159" s="155">
        <f t="shared" ca="1" si="333"/>
        <v>0</v>
      </c>
      <c r="AA159" s="155">
        <f t="shared" ref="AA159:AE162" ca="1" si="339">SUMIF(INDIRECT($F$10),AA$6,INDIRECT($F159))</f>
        <v>0</v>
      </c>
      <c r="AB159" s="155">
        <f t="shared" ca="1" si="339"/>
        <v>0</v>
      </c>
      <c r="AC159" s="155">
        <f t="shared" ca="1" si="339"/>
        <v>0</v>
      </c>
      <c r="AD159" s="155">
        <f t="shared" ca="1" si="339"/>
        <v>0</v>
      </c>
      <c r="AE159" s="155">
        <f t="shared" ca="1" si="339"/>
        <v>0</v>
      </c>
    </row>
    <row r="160" spans="3:31">
      <c r="C160" s="62" t="str">
        <f t="shared" si="322"/>
        <v>취득부대비용 (K-REF)</v>
      </c>
      <c r="E160" s="118">
        <f>'CF(M)'!A230</f>
        <v>230</v>
      </c>
      <c r="F160" s="118" t="str">
        <f t="shared" si="337"/>
        <v>'CF(M)'!230:230</v>
      </c>
      <c r="J160" s="152">
        <f t="shared" ca="1" si="338"/>
        <v>-3015909.3250000002</v>
      </c>
      <c r="K160" s="155">
        <f t="shared" ca="1" si="333"/>
        <v>-3015909.3250000002</v>
      </c>
      <c r="L160" s="155">
        <f t="shared" ca="1" si="333"/>
        <v>0</v>
      </c>
      <c r="M160" s="155">
        <f t="shared" ca="1" si="333"/>
        <v>0</v>
      </c>
      <c r="N160" s="155">
        <f t="shared" ca="1" si="333"/>
        <v>0</v>
      </c>
      <c r="O160" s="155">
        <f t="shared" ca="1" si="333"/>
        <v>0</v>
      </c>
      <c r="P160" s="155">
        <f t="shared" ca="1" si="333"/>
        <v>0</v>
      </c>
      <c r="Q160" s="155">
        <f t="shared" ca="1" si="333"/>
        <v>0</v>
      </c>
      <c r="R160" s="155">
        <f t="shared" ca="1" si="333"/>
        <v>0</v>
      </c>
      <c r="S160" s="155">
        <f t="shared" ca="1" si="333"/>
        <v>0</v>
      </c>
      <c r="T160" s="155">
        <f t="shared" ca="1" si="333"/>
        <v>0</v>
      </c>
      <c r="U160" s="155">
        <f t="shared" ca="1" si="333"/>
        <v>0</v>
      </c>
      <c r="V160" s="155">
        <f t="shared" ca="1" si="333"/>
        <v>0</v>
      </c>
      <c r="W160" s="155">
        <f t="shared" ca="1" si="333"/>
        <v>0</v>
      </c>
      <c r="X160" s="155">
        <f t="shared" ca="1" si="333"/>
        <v>0</v>
      </c>
      <c r="Y160" s="155">
        <f t="shared" ca="1" si="333"/>
        <v>0</v>
      </c>
      <c r="Z160" s="155">
        <f t="shared" ca="1" si="333"/>
        <v>0</v>
      </c>
      <c r="AA160" s="155">
        <f t="shared" ca="1" si="339"/>
        <v>0</v>
      </c>
      <c r="AB160" s="155">
        <f t="shared" ca="1" si="339"/>
        <v>0</v>
      </c>
      <c r="AC160" s="155">
        <f t="shared" ca="1" si="339"/>
        <v>0</v>
      </c>
      <c r="AD160" s="155">
        <f t="shared" ca="1" si="339"/>
        <v>0</v>
      </c>
      <c r="AE160" s="155">
        <f t="shared" ca="1" si="339"/>
        <v>0</v>
      </c>
    </row>
    <row r="161" spans="3:31">
      <c r="C161" s="62" t="str">
        <f t="shared" si="322"/>
        <v>HoldCo 지분매각</v>
      </c>
      <c r="E161" s="118">
        <f>'CF(M)'!A231</f>
        <v>231</v>
      </c>
      <c r="F161" s="118" t="str">
        <f t="shared" si="337"/>
        <v>'CF(M)'!231:231</v>
      </c>
      <c r="J161" s="152">
        <f t="shared" ca="1" si="338"/>
        <v>117298078.15944807</v>
      </c>
      <c r="K161" s="155">
        <f t="shared" ca="1" si="333"/>
        <v>0</v>
      </c>
      <c r="L161" s="155">
        <f t="shared" ca="1" si="333"/>
        <v>0</v>
      </c>
      <c r="M161" s="155">
        <f t="shared" ca="1" si="333"/>
        <v>0</v>
      </c>
      <c r="N161" s="155">
        <f t="shared" ca="1" si="333"/>
        <v>0</v>
      </c>
      <c r="O161" s="155">
        <f t="shared" ca="1" si="333"/>
        <v>0</v>
      </c>
      <c r="P161" s="155">
        <f t="shared" ca="1" si="333"/>
        <v>0</v>
      </c>
      <c r="Q161" s="155">
        <f t="shared" ca="1" si="333"/>
        <v>0</v>
      </c>
      <c r="R161" s="155">
        <f t="shared" ca="1" si="333"/>
        <v>0</v>
      </c>
      <c r="S161" s="155">
        <f t="shared" ca="1" si="333"/>
        <v>0</v>
      </c>
      <c r="T161" s="155">
        <f t="shared" ca="1" si="333"/>
        <v>0</v>
      </c>
      <c r="U161" s="155">
        <f t="shared" ca="1" si="333"/>
        <v>117298078.15944807</v>
      </c>
      <c r="V161" s="155">
        <f t="shared" ca="1" si="333"/>
        <v>0</v>
      </c>
      <c r="W161" s="155">
        <f t="shared" ca="1" si="333"/>
        <v>0</v>
      </c>
      <c r="X161" s="155">
        <f t="shared" ca="1" si="333"/>
        <v>0</v>
      </c>
      <c r="Y161" s="155">
        <f t="shared" ca="1" si="333"/>
        <v>0</v>
      </c>
      <c r="Z161" s="155">
        <f t="shared" ca="1" si="333"/>
        <v>0</v>
      </c>
      <c r="AA161" s="155">
        <f t="shared" ca="1" si="339"/>
        <v>0</v>
      </c>
      <c r="AB161" s="155">
        <f t="shared" ca="1" si="339"/>
        <v>0</v>
      </c>
      <c r="AC161" s="155">
        <f t="shared" ca="1" si="339"/>
        <v>0</v>
      </c>
      <c r="AD161" s="155">
        <f t="shared" ca="1" si="339"/>
        <v>0</v>
      </c>
      <c r="AE161" s="155">
        <f t="shared" ca="1" si="339"/>
        <v>0</v>
      </c>
    </row>
    <row r="162" spans="3:31">
      <c r="C162" s="62" t="str">
        <f t="shared" si="322"/>
        <v>PropCo 주주차입금 회수</v>
      </c>
      <c r="E162" s="118">
        <f>'CF(M)'!A232</f>
        <v>232</v>
      </c>
      <c r="F162" s="118" t="str">
        <f t="shared" si="337"/>
        <v>'CF(M)'!232:232</v>
      </c>
      <c r="J162" s="152">
        <f t="shared" ca="1" si="338"/>
        <v>17582272.5</v>
      </c>
      <c r="K162" s="155">
        <f t="shared" ca="1" si="333"/>
        <v>0</v>
      </c>
      <c r="L162" s="155">
        <f t="shared" ca="1" si="333"/>
        <v>0</v>
      </c>
      <c r="M162" s="155">
        <f t="shared" ca="1" si="333"/>
        <v>0</v>
      </c>
      <c r="N162" s="155">
        <f t="shared" ca="1" si="333"/>
        <v>0</v>
      </c>
      <c r="O162" s="155">
        <f t="shared" ca="1" si="333"/>
        <v>0</v>
      </c>
      <c r="P162" s="155">
        <f t="shared" ca="1" si="333"/>
        <v>0</v>
      </c>
      <c r="Q162" s="155">
        <f t="shared" ca="1" si="333"/>
        <v>0</v>
      </c>
      <c r="R162" s="155">
        <f t="shared" ca="1" si="333"/>
        <v>0</v>
      </c>
      <c r="S162" s="155">
        <f t="shared" ca="1" si="333"/>
        <v>0</v>
      </c>
      <c r="T162" s="155">
        <f t="shared" ca="1" si="333"/>
        <v>0</v>
      </c>
      <c r="U162" s="155">
        <f t="shared" ca="1" si="333"/>
        <v>17582272.5</v>
      </c>
      <c r="V162" s="155">
        <f t="shared" ca="1" si="333"/>
        <v>0</v>
      </c>
      <c r="W162" s="155">
        <f t="shared" ca="1" si="333"/>
        <v>0</v>
      </c>
      <c r="X162" s="155">
        <f t="shared" ca="1" si="333"/>
        <v>0</v>
      </c>
      <c r="Y162" s="155">
        <f t="shared" ca="1" si="333"/>
        <v>0</v>
      </c>
      <c r="Z162" s="155">
        <f t="shared" ca="1" si="333"/>
        <v>0</v>
      </c>
      <c r="AA162" s="155">
        <f t="shared" ca="1" si="339"/>
        <v>0</v>
      </c>
      <c r="AB162" s="155">
        <f t="shared" ca="1" si="339"/>
        <v>0</v>
      </c>
      <c r="AC162" s="155">
        <f t="shared" ca="1" si="339"/>
        <v>0</v>
      </c>
      <c r="AD162" s="155">
        <f t="shared" ca="1" si="339"/>
        <v>0</v>
      </c>
      <c r="AE162" s="155">
        <f t="shared" ca="1" si="339"/>
        <v>0</v>
      </c>
    </row>
    <row r="163" spans="3:31">
      <c r="C163" s="62" t="str">
        <f t="shared" si="322"/>
        <v>처분부대비용 (K-REF)</v>
      </c>
      <c r="E163" s="118">
        <f>'CF(M)'!A233</f>
        <v>233</v>
      </c>
      <c r="F163" s="118" t="str">
        <f t="shared" si="336"/>
        <v>'CF(M)'!233:233</v>
      </c>
      <c r="J163" s="152">
        <f t="shared" ca="1" si="334"/>
        <v>-4769599.4138944671</v>
      </c>
      <c r="K163" s="155">
        <f t="shared" ca="1" si="333"/>
        <v>0</v>
      </c>
      <c r="L163" s="155">
        <f t="shared" ca="1" si="326"/>
        <v>0</v>
      </c>
      <c r="M163" s="155">
        <f t="shared" ca="1" si="326"/>
        <v>0</v>
      </c>
      <c r="N163" s="155">
        <f t="shared" ca="1" si="326"/>
        <v>0</v>
      </c>
      <c r="O163" s="155">
        <f t="shared" ca="1" si="326"/>
        <v>0</v>
      </c>
      <c r="P163" s="155">
        <f t="shared" ca="1" si="326"/>
        <v>0</v>
      </c>
      <c r="Q163" s="155">
        <f t="shared" ca="1" si="326"/>
        <v>0</v>
      </c>
      <c r="R163" s="155">
        <f t="shared" ca="1" si="326"/>
        <v>0</v>
      </c>
      <c r="S163" s="155">
        <f t="shared" ca="1" si="326"/>
        <v>0</v>
      </c>
      <c r="T163" s="155">
        <f t="shared" ca="1" si="326"/>
        <v>0</v>
      </c>
      <c r="U163" s="155">
        <f t="shared" ca="1" si="326"/>
        <v>-4769599.4138944671</v>
      </c>
      <c r="V163" s="155">
        <f t="shared" ca="1" si="326"/>
        <v>0</v>
      </c>
      <c r="W163" s="155">
        <f t="shared" ca="1" si="326"/>
        <v>0</v>
      </c>
      <c r="X163" s="155">
        <f t="shared" ca="1" si="326"/>
        <v>0</v>
      </c>
      <c r="Y163" s="155">
        <f t="shared" ca="1" si="326"/>
        <v>0</v>
      </c>
      <c r="Z163" s="155">
        <f t="shared" ca="1" si="326"/>
        <v>0</v>
      </c>
      <c r="AA163" s="155">
        <f t="shared" ca="1" si="326"/>
        <v>0</v>
      </c>
      <c r="AB163" s="155">
        <f t="shared" ca="1" si="326"/>
        <v>0</v>
      </c>
      <c r="AC163" s="155">
        <f t="shared" ca="1" si="326"/>
        <v>0</v>
      </c>
      <c r="AD163" s="155">
        <f t="shared" ca="1" si="326"/>
        <v>0</v>
      </c>
      <c r="AE163" s="155">
        <f t="shared" ca="1" si="326"/>
        <v>0</v>
      </c>
    </row>
    <row r="164" spans="3:31">
      <c r="C164" s="108" t="str">
        <f t="shared" si="322"/>
        <v>재무현금흐름</v>
      </c>
      <c r="D164" s="108"/>
      <c r="E164" s="108"/>
      <c r="F164" s="108"/>
      <c r="G164" s="108"/>
      <c r="H164" s="108"/>
      <c r="I164" s="108"/>
      <c r="J164" s="151">
        <f t="shared" ca="1" si="334"/>
        <v>-57849124.656985402</v>
      </c>
      <c r="K164" s="151">
        <f t="shared" ref="K164" ca="1" si="340">SUM(K165:K168)</f>
        <v>120010059.325</v>
      </c>
      <c r="L164" s="151">
        <f t="shared" ref="L164" ca="1" si="341">SUM(L165:L168)</f>
        <v>-4256564.3846038068</v>
      </c>
      <c r="M164" s="151">
        <f t="shared" ref="M164" ca="1" si="342">SUM(M165:M168)</f>
        <v>-4976624.7405538065</v>
      </c>
      <c r="N164" s="151">
        <f t="shared" ref="N164" ca="1" si="343">SUM(N165:N168)</f>
        <v>-4334360.6720192824</v>
      </c>
      <c r="O164" s="151">
        <f t="shared" ref="O164" ca="1" si="344">SUM(O165:O168)</f>
        <v>-5054421.0279692821</v>
      </c>
      <c r="P164" s="151">
        <f t="shared" ref="P164" ca="1" si="345">SUM(P165:P168)</f>
        <v>-4413346.1365839234</v>
      </c>
      <c r="Q164" s="151">
        <f t="shared" ref="Q164" ca="1" si="346">SUM(Q165:Q168)</f>
        <v>-5133406.4925339231</v>
      </c>
      <c r="R164" s="151">
        <f t="shared" ref="R164" ca="1" si="347">SUM(R165:R168)</f>
        <v>-4494188.6955672316</v>
      </c>
      <c r="S164" s="151">
        <f t="shared" ref="S164" ca="1" si="348">SUM(S165:S168)</f>
        <v>-5214249.0515172314</v>
      </c>
      <c r="T164" s="151">
        <f t="shared" ref="T164" ca="1" si="349">SUM(T165:T168)</f>
        <v>-4575605.5895666257</v>
      </c>
      <c r="U164" s="151">
        <f t="shared" ref="U164" ca="1" si="350">SUM(U165:U168)</f>
        <v>-135406417.19107026</v>
      </c>
      <c r="V164" s="151">
        <f t="shared" ref="V164" ca="1" si="351">SUM(V165:V168)</f>
        <v>0</v>
      </c>
      <c r="W164" s="151">
        <f t="shared" ref="W164" ca="1" si="352">SUM(W165:W168)</f>
        <v>0</v>
      </c>
      <c r="X164" s="151">
        <f t="shared" ref="X164" ca="1" si="353">SUM(X165:X168)</f>
        <v>0</v>
      </c>
      <c r="Y164" s="151">
        <f t="shared" ref="Y164" ca="1" si="354">SUM(Y165:Y168)</f>
        <v>0</v>
      </c>
      <c r="Z164" s="151">
        <f t="shared" ref="Z164" ca="1" si="355">SUM(Z165:Z168)</f>
        <v>0</v>
      </c>
      <c r="AA164" s="151">
        <f t="shared" ref="AA164" ca="1" si="356">SUM(AA165:AA168)</f>
        <v>0</v>
      </c>
      <c r="AB164" s="151">
        <f t="shared" ref="AB164" ca="1" si="357">SUM(AB165:AB168)</f>
        <v>0</v>
      </c>
      <c r="AC164" s="151">
        <f t="shared" ref="AC164" ca="1" si="358">SUM(AC165:AC168)</f>
        <v>0</v>
      </c>
      <c r="AD164" s="151">
        <f t="shared" ref="AD164" ca="1" si="359">SUM(AD165:AD168)</f>
        <v>0</v>
      </c>
      <c r="AE164" s="151">
        <f t="shared" ref="AE164" ca="1" si="360">SUM(AE165:AE168)</f>
        <v>0</v>
      </c>
    </row>
    <row r="165" spans="3:31">
      <c r="C165" s="62" t="str">
        <f t="shared" si="322"/>
        <v>자본금 납입</v>
      </c>
      <c r="E165" s="118">
        <f>'CF(M)'!A235</f>
        <v>235</v>
      </c>
      <c r="F165" s="118" t="str">
        <f t="shared" ref="F165:F168" si="361">$D$10&amp;E165&amp;":"&amp;E165</f>
        <v>'CF(M)'!235:235</v>
      </c>
      <c r="J165" s="155">
        <f t="shared" ca="1" si="334"/>
        <v>120010059.325</v>
      </c>
      <c r="K165" s="155">
        <f t="shared" ca="1" si="333"/>
        <v>120010059.325</v>
      </c>
      <c r="L165" s="155">
        <f t="shared" ca="1" si="326"/>
        <v>0</v>
      </c>
      <c r="M165" s="155">
        <f t="shared" ca="1" si="326"/>
        <v>0</v>
      </c>
      <c r="N165" s="155">
        <f t="shared" ca="1" si="326"/>
        <v>0</v>
      </c>
      <c r="O165" s="155">
        <f t="shared" ca="1" si="326"/>
        <v>0</v>
      </c>
      <c r="P165" s="155">
        <f t="shared" ca="1" si="326"/>
        <v>0</v>
      </c>
      <c r="Q165" s="155">
        <f t="shared" ca="1" si="326"/>
        <v>0</v>
      </c>
      <c r="R165" s="155">
        <f t="shared" ca="1" si="326"/>
        <v>0</v>
      </c>
      <c r="S165" s="155">
        <f t="shared" ca="1" si="326"/>
        <v>0</v>
      </c>
      <c r="T165" s="155">
        <f t="shared" ca="1" si="326"/>
        <v>0</v>
      </c>
      <c r="U165" s="155">
        <f t="shared" ca="1" si="326"/>
        <v>0</v>
      </c>
      <c r="V165" s="155">
        <f t="shared" ca="1" si="326"/>
        <v>0</v>
      </c>
      <c r="W165" s="155">
        <f t="shared" ca="1" si="326"/>
        <v>0</v>
      </c>
      <c r="X165" s="155">
        <f t="shared" ca="1" si="326"/>
        <v>0</v>
      </c>
      <c r="Y165" s="155">
        <f t="shared" ca="1" si="326"/>
        <v>0</v>
      </c>
      <c r="Z165" s="155">
        <f t="shared" ca="1" si="326"/>
        <v>0</v>
      </c>
      <c r="AA165" s="155">
        <f t="shared" ca="1" si="326"/>
        <v>0</v>
      </c>
      <c r="AB165" s="155">
        <f t="shared" ca="1" si="326"/>
        <v>0</v>
      </c>
      <c r="AC165" s="155">
        <f t="shared" ca="1" si="326"/>
        <v>0</v>
      </c>
      <c r="AD165" s="155">
        <f t="shared" ca="1" si="326"/>
        <v>0</v>
      </c>
      <c r="AE165" s="155">
        <f t="shared" ca="1" si="326"/>
        <v>0</v>
      </c>
    </row>
    <row r="166" spans="3:31">
      <c r="C166" s="62" t="str">
        <f t="shared" si="322"/>
        <v>자본금 반환</v>
      </c>
      <c r="E166" s="118">
        <f>'CF(M)'!A236</f>
        <v>236</v>
      </c>
      <c r="F166" s="118" t="str">
        <f t="shared" si="361"/>
        <v>'CF(M)'!236:236</v>
      </c>
      <c r="J166" s="155">
        <f t="shared" ca="1" si="334"/>
        <v>-120010059.325</v>
      </c>
      <c r="K166" s="155">
        <f t="shared" ca="1" si="333"/>
        <v>0</v>
      </c>
      <c r="L166" s="155">
        <f t="shared" ca="1" si="326"/>
        <v>0</v>
      </c>
      <c r="M166" s="155">
        <f t="shared" ca="1" si="326"/>
        <v>0</v>
      </c>
      <c r="N166" s="155">
        <f t="shared" ca="1" si="326"/>
        <v>0</v>
      </c>
      <c r="O166" s="155">
        <f t="shared" ca="1" si="326"/>
        <v>0</v>
      </c>
      <c r="P166" s="155">
        <f t="shared" ca="1" si="326"/>
        <v>0</v>
      </c>
      <c r="Q166" s="155">
        <f t="shared" ca="1" si="326"/>
        <v>0</v>
      </c>
      <c r="R166" s="155">
        <f t="shared" ca="1" si="326"/>
        <v>0</v>
      </c>
      <c r="S166" s="155">
        <f t="shared" ca="1" si="326"/>
        <v>0</v>
      </c>
      <c r="T166" s="155">
        <f t="shared" ca="1" si="326"/>
        <v>0</v>
      </c>
      <c r="U166" s="155">
        <f t="shared" ca="1" si="326"/>
        <v>-120010059.325</v>
      </c>
      <c r="V166" s="155">
        <f t="shared" ca="1" si="326"/>
        <v>0</v>
      </c>
      <c r="W166" s="155">
        <f t="shared" ca="1" si="326"/>
        <v>0</v>
      </c>
      <c r="X166" s="155">
        <f t="shared" ca="1" si="326"/>
        <v>0</v>
      </c>
      <c r="Y166" s="155">
        <f t="shared" ca="1" si="326"/>
        <v>0</v>
      </c>
      <c r="Z166" s="155">
        <f t="shared" ca="1" si="326"/>
        <v>0</v>
      </c>
      <c r="AA166" s="155">
        <f t="shared" ca="1" si="326"/>
        <v>0</v>
      </c>
      <c r="AB166" s="155">
        <f t="shared" ca="1" si="326"/>
        <v>0</v>
      </c>
      <c r="AC166" s="155">
        <f t="shared" ca="1" si="326"/>
        <v>0</v>
      </c>
      <c r="AD166" s="155">
        <f t="shared" ca="1" si="326"/>
        <v>0</v>
      </c>
      <c r="AE166" s="155">
        <f t="shared" ca="1" si="326"/>
        <v>0</v>
      </c>
    </row>
    <row r="167" spans="3:31">
      <c r="C167" s="62" t="str">
        <f t="shared" si="322"/>
        <v>운영배당 지급</v>
      </c>
      <c r="E167" s="118">
        <f>'CF(M)'!A237</f>
        <v>237</v>
      </c>
      <c r="F167" s="118" t="str">
        <f t="shared" si="361"/>
        <v>'CF(M)'!237:237</v>
      </c>
      <c r="J167" s="155">
        <f t="shared" ca="1" si="334"/>
        <v>-47748432.736431733</v>
      </c>
      <c r="K167" s="155">
        <f t="shared" ca="1" si="333"/>
        <v>0</v>
      </c>
      <c r="L167" s="155">
        <f t="shared" ca="1" si="326"/>
        <v>-4256564.3846038068</v>
      </c>
      <c r="M167" s="155">
        <f t="shared" ca="1" si="326"/>
        <v>-4976624.7405538065</v>
      </c>
      <c r="N167" s="155">
        <f t="shared" ca="1" si="326"/>
        <v>-4334360.6720192824</v>
      </c>
      <c r="O167" s="155">
        <f t="shared" ca="1" si="326"/>
        <v>-5054421.0279692821</v>
      </c>
      <c r="P167" s="155">
        <f t="shared" ca="1" si="326"/>
        <v>-4413346.1365839234</v>
      </c>
      <c r="Q167" s="155">
        <f t="shared" ca="1" si="326"/>
        <v>-5133406.4925339231</v>
      </c>
      <c r="R167" s="155">
        <f t="shared" ca="1" si="326"/>
        <v>-4494188.6955672316</v>
      </c>
      <c r="S167" s="155">
        <f t="shared" ca="1" si="326"/>
        <v>-5214249.0515172314</v>
      </c>
      <c r="T167" s="155">
        <f t="shared" ca="1" si="326"/>
        <v>-4575605.5895666257</v>
      </c>
      <c r="U167" s="155">
        <f t="shared" ca="1" si="326"/>
        <v>-5295665.9455166254</v>
      </c>
      <c r="V167" s="155">
        <f t="shared" ca="1" si="326"/>
        <v>0</v>
      </c>
      <c r="W167" s="155">
        <f t="shared" ca="1" si="326"/>
        <v>0</v>
      </c>
      <c r="X167" s="155">
        <f t="shared" ca="1" si="326"/>
        <v>0</v>
      </c>
      <c r="Y167" s="155">
        <f t="shared" ca="1" si="326"/>
        <v>0</v>
      </c>
      <c r="Z167" s="155">
        <f t="shared" ca="1" si="326"/>
        <v>0</v>
      </c>
      <c r="AA167" s="155">
        <f t="shared" ca="1" si="326"/>
        <v>0</v>
      </c>
      <c r="AB167" s="155">
        <f t="shared" ca="1" si="326"/>
        <v>0</v>
      </c>
      <c r="AC167" s="155">
        <f t="shared" ca="1" si="326"/>
        <v>0</v>
      </c>
      <c r="AD167" s="155">
        <f t="shared" ca="1" si="326"/>
        <v>0</v>
      </c>
      <c r="AE167" s="155">
        <f t="shared" ca="1" si="326"/>
        <v>0</v>
      </c>
    </row>
    <row r="168" spans="3:31">
      <c r="C168" s="46" t="str">
        <f t="shared" si="322"/>
        <v>청산배당 지급</v>
      </c>
      <c r="D168" s="43"/>
      <c r="E168" s="118">
        <f>'CF(M)'!A238</f>
        <v>238</v>
      </c>
      <c r="F168" s="118" t="str">
        <f t="shared" si="361"/>
        <v>'CF(M)'!238:238</v>
      </c>
      <c r="G168" s="122"/>
      <c r="H168" s="43"/>
      <c r="I168" s="43"/>
      <c r="J168" s="165">
        <f ca="1">SUM(K168:BG168)</f>
        <v>-10100691.920553615</v>
      </c>
      <c r="K168" s="155">
        <f t="shared" ca="1" si="333"/>
        <v>0</v>
      </c>
      <c r="L168" s="155">
        <f t="shared" ca="1" si="326"/>
        <v>0</v>
      </c>
      <c r="M168" s="155">
        <f t="shared" ca="1" si="326"/>
        <v>0</v>
      </c>
      <c r="N168" s="155">
        <f t="shared" ca="1" si="326"/>
        <v>0</v>
      </c>
      <c r="O168" s="155">
        <f t="shared" ca="1" si="326"/>
        <v>0</v>
      </c>
      <c r="P168" s="155">
        <f t="shared" ca="1" si="326"/>
        <v>0</v>
      </c>
      <c r="Q168" s="155">
        <f t="shared" ca="1" si="326"/>
        <v>0</v>
      </c>
      <c r="R168" s="155">
        <f t="shared" ca="1" si="326"/>
        <v>0</v>
      </c>
      <c r="S168" s="155">
        <f t="shared" ca="1" si="326"/>
        <v>0</v>
      </c>
      <c r="T168" s="155">
        <f t="shared" ca="1" si="326"/>
        <v>0</v>
      </c>
      <c r="U168" s="155">
        <f t="shared" ca="1" si="326"/>
        <v>-10100691.920553615</v>
      </c>
      <c r="V168" s="155">
        <f t="shared" ref="V168:AE168" ca="1" si="362">SUMIF(INDIRECT($F$10),V$6,INDIRECT($F168))</f>
        <v>0</v>
      </c>
      <c r="W168" s="155">
        <f t="shared" ca="1" si="362"/>
        <v>0</v>
      </c>
      <c r="X168" s="155">
        <f t="shared" ca="1" si="362"/>
        <v>0</v>
      </c>
      <c r="Y168" s="155">
        <f t="shared" ca="1" si="362"/>
        <v>0</v>
      </c>
      <c r="Z168" s="155">
        <f t="shared" ca="1" si="362"/>
        <v>0</v>
      </c>
      <c r="AA168" s="155">
        <f t="shared" ca="1" si="362"/>
        <v>0</v>
      </c>
      <c r="AB168" s="155">
        <f t="shared" ca="1" si="362"/>
        <v>0</v>
      </c>
      <c r="AC168" s="155">
        <f t="shared" ca="1" si="362"/>
        <v>0</v>
      </c>
      <c r="AD168" s="155">
        <f t="shared" ca="1" si="362"/>
        <v>0</v>
      </c>
      <c r="AE168" s="155">
        <f t="shared" ca="1" si="362"/>
        <v>0</v>
      </c>
    </row>
    <row r="169" spans="3:31">
      <c r="C169" s="120" t="str">
        <f t="shared" si="322"/>
        <v>현금의 변동</v>
      </c>
      <c r="D169" s="120"/>
      <c r="E169" s="112"/>
      <c r="F169" s="112"/>
      <c r="G169" s="120"/>
      <c r="H169" s="120"/>
      <c r="I169" s="120"/>
      <c r="J169" s="195">
        <f t="shared" ref="J169" ca="1" si="363">SUM(K169:BG169)</f>
        <v>0</v>
      </c>
      <c r="K169" s="195">
        <f t="shared" ref="K169:AE169" ca="1" si="364">K147+K157+K164</f>
        <v>0</v>
      </c>
      <c r="L169" s="195">
        <f t="shared" ca="1" si="364"/>
        <v>0</v>
      </c>
      <c r="M169" s="195">
        <f t="shared" ca="1" si="364"/>
        <v>0</v>
      </c>
      <c r="N169" s="195">
        <f t="shared" ca="1" si="364"/>
        <v>0</v>
      </c>
      <c r="O169" s="195">
        <f t="shared" ca="1" si="364"/>
        <v>0</v>
      </c>
      <c r="P169" s="195">
        <f t="shared" ca="1" si="364"/>
        <v>0</v>
      </c>
      <c r="Q169" s="195">
        <f t="shared" ca="1" si="364"/>
        <v>0</v>
      </c>
      <c r="R169" s="195">
        <f t="shared" ca="1" si="364"/>
        <v>0</v>
      </c>
      <c r="S169" s="195">
        <f t="shared" ca="1" si="364"/>
        <v>0</v>
      </c>
      <c r="T169" s="195">
        <f t="shared" ca="1" si="364"/>
        <v>0</v>
      </c>
      <c r="U169" s="195">
        <f t="shared" ca="1" si="364"/>
        <v>0</v>
      </c>
      <c r="V169" s="195">
        <f t="shared" ca="1" si="364"/>
        <v>0</v>
      </c>
      <c r="W169" s="195">
        <f t="shared" ca="1" si="364"/>
        <v>0</v>
      </c>
      <c r="X169" s="195">
        <f t="shared" ca="1" si="364"/>
        <v>0</v>
      </c>
      <c r="Y169" s="195">
        <f t="shared" ca="1" si="364"/>
        <v>0</v>
      </c>
      <c r="Z169" s="195">
        <f t="shared" ca="1" si="364"/>
        <v>0</v>
      </c>
      <c r="AA169" s="195">
        <f t="shared" ca="1" si="364"/>
        <v>0</v>
      </c>
      <c r="AB169" s="195">
        <f t="shared" ca="1" si="364"/>
        <v>0</v>
      </c>
      <c r="AC169" s="195">
        <f t="shared" ca="1" si="364"/>
        <v>0</v>
      </c>
      <c r="AD169" s="195">
        <f t="shared" ca="1" si="364"/>
        <v>0</v>
      </c>
      <c r="AE169" s="195">
        <f t="shared" ca="1" si="364"/>
        <v>0</v>
      </c>
    </row>
    <row r="170" spans="3:31">
      <c r="C170" s="121" t="str">
        <f t="shared" si="322"/>
        <v>기초의 현금</v>
      </c>
      <c r="D170" s="121"/>
      <c r="E170" s="194"/>
      <c r="F170" s="194"/>
      <c r="G170" s="121"/>
      <c r="H170" s="121"/>
      <c r="I170" s="121"/>
      <c r="J170" s="158">
        <f>K170</f>
        <v>0</v>
      </c>
      <c r="K170" s="158">
        <v>0</v>
      </c>
      <c r="L170" s="158">
        <v>0</v>
      </c>
      <c r="M170" s="158">
        <v>0</v>
      </c>
      <c r="N170" s="158">
        <v>0</v>
      </c>
      <c r="O170" s="158">
        <v>0</v>
      </c>
      <c r="P170" s="158">
        <v>0</v>
      </c>
      <c r="Q170" s="158">
        <v>0</v>
      </c>
      <c r="R170" s="158">
        <v>0</v>
      </c>
      <c r="S170" s="158">
        <v>0</v>
      </c>
      <c r="T170" s="158">
        <v>0</v>
      </c>
      <c r="U170" s="158">
        <v>0</v>
      </c>
      <c r="V170" s="158">
        <v>0</v>
      </c>
      <c r="W170" s="158">
        <v>0</v>
      </c>
      <c r="X170" s="158">
        <v>0</v>
      </c>
      <c r="Y170" s="158">
        <v>0</v>
      </c>
      <c r="Z170" s="158">
        <v>0</v>
      </c>
      <c r="AA170" s="158">
        <v>0</v>
      </c>
      <c r="AB170" s="158">
        <v>0</v>
      </c>
      <c r="AC170" s="158">
        <v>0</v>
      </c>
      <c r="AD170" s="158">
        <v>0</v>
      </c>
      <c r="AE170" s="158">
        <v>0</v>
      </c>
    </row>
    <row r="171" spans="3:31">
      <c r="C171" s="108" t="str">
        <f t="shared" si="322"/>
        <v>기말의 현금</v>
      </c>
      <c r="D171" s="108"/>
      <c r="E171" s="108"/>
      <c r="F171" s="108"/>
      <c r="G171" s="108"/>
      <c r="H171" s="108"/>
      <c r="I171" s="108"/>
      <c r="J171" s="159">
        <f ca="1">AE171</f>
        <v>0</v>
      </c>
      <c r="K171" s="159">
        <f ca="1">SUM(K169:K170)</f>
        <v>0</v>
      </c>
      <c r="L171" s="159">
        <f t="shared" ref="L171:AE171" ca="1" si="365">SUM(L169:L170)</f>
        <v>0</v>
      </c>
      <c r="M171" s="159">
        <f t="shared" ca="1" si="365"/>
        <v>0</v>
      </c>
      <c r="N171" s="159">
        <f t="shared" ca="1" si="365"/>
        <v>0</v>
      </c>
      <c r="O171" s="159">
        <f t="shared" ca="1" si="365"/>
        <v>0</v>
      </c>
      <c r="P171" s="159">
        <f t="shared" ca="1" si="365"/>
        <v>0</v>
      </c>
      <c r="Q171" s="159">
        <f t="shared" ca="1" si="365"/>
        <v>0</v>
      </c>
      <c r="R171" s="159">
        <f t="shared" ca="1" si="365"/>
        <v>0</v>
      </c>
      <c r="S171" s="159">
        <f t="shared" ca="1" si="365"/>
        <v>0</v>
      </c>
      <c r="T171" s="159">
        <f t="shared" ca="1" si="365"/>
        <v>0</v>
      </c>
      <c r="U171" s="159">
        <f t="shared" ca="1" si="365"/>
        <v>0</v>
      </c>
      <c r="V171" s="159">
        <f t="shared" ca="1" si="365"/>
        <v>0</v>
      </c>
      <c r="W171" s="159">
        <f t="shared" ca="1" si="365"/>
        <v>0</v>
      </c>
      <c r="X171" s="159">
        <f t="shared" ca="1" si="365"/>
        <v>0</v>
      </c>
      <c r="Y171" s="159">
        <f t="shared" ca="1" si="365"/>
        <v>0</v>
      </c>
      <c r="Z171" s="159">
        <f t="shared" ca="1" si="365"/>
        <v>0</v>
      </c>
      <c r="AA171" s="159">
        <f t="shared" ca="1" si="365"/>
        <v>0</v>
      </c>
      <c r="AB171" s="159">
        <f t="shared" ca="1" si="365"/>
        <v>0</v>
      </c>
      <c r="AC171" s="159">
        <f t="shared" ca="1" si="365"/>
        <v>0</v>
      </c>
      <c r="AD171" s="159">
        <f t="shared" ca="1" si="365"/>
        <v>0</v>
      </c>
      <c r="AE171" s="159">
        <f t="shared" ca="1" si="365"/>
        <v>0</v>
      </c>
    </row>
    <row r="172" spans="3:31">
      <c r="J172" s="155"/>
      <c r="K172" s="155"/>
      <c r="L172" s="155"/>
      <c r="M172" s="155"/>
      <c r="N172" s="155"/>
      <c r="O172" s="155"/>
      <c r="P172" s="155"/>
      <c r="Q172" s="155"/>
      <c r="R172" s="155"/>
      <c r="S172" s="155"/>
      <c r="T172" s="155"/>
      <c r="U172" s="155"/>
      <c r="V172" s="155"/>
    </row>
  </sheetData>
  <phoneticPr fontId="1" type="noConversion"/>
  <pageMargins left="0.7" right="0.7" top="0.75" bottom="0.75" header="0.3" footer="0.3"/>
  <pageSetup paperSize="9" orientation="landscape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46"/>
  <sheetViews>
    <sheetView showGridLines="0" topLeftCell="A16" workbookViewId="0">
      <selection activeCell="S53" sqref="S53"/>
    </sheetView>
  </sheetViews>
  <sheetFormatPr defaultRowHeight="12"/>
  <sheetData>
    <row r="46" spans="19:19">
      <c r="S46" t="s">
        <v>305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F23:N50"/>
  <sheetViews>
    <sheetView showGridLines="0" workbookViewId="0">
      <selection activeCell="I18" sqref="I18"/>
    </sheetView>
  </sheetViews>
  <sheetFormatPr defaultRowHeight="12"/>
  <cols>
    <col min="7" max="7" width="10.42578125" bestFit="1" customWidth="1"/>
    <col min="12" max="12" width="21.85546875" bestFit="1" customWidth="1"/>
  </cols>
  <sheetData>
    <row r="23" spans="6:13">
      <c r="F23" s="7" t="s">
        <v>19</v>
      </c>
      <c r="G23" s="17">
        <f>'A&amp;R'!C94</f>
        <v>0</v>
      </c>
      <c r="H23" s="27" t="e">
        <f>I23/G23*360/365</f>
        <v>#DIV/0!</v>
      </c>
      <c r="I23" s="23">
        <f>I27-I24-I25</f>
        <v>0</v>
      </c>
      <c r="K23" s="1" t="e">
        <f>I23/G23</f>
        <v>#DIV/0!</v>
      </c>
      <c r="L23" s="56"/>
    </row>
    <row r="24" spans="6:13">
      <c r="F24" s="29" t="s">
        <v>20</v>
      </c>
      <c r="G24" s="17">
        <f>'A&amp;R'!C95</f>
        <v>0</v>
      </c>
      <c r="H24" s="57">
        <f>'A&amp;R'!D95</f>
        <v>0</v>
      </c>
      <c r="I24" s="23">
        <f t="shared" ref="I24:I27" si="0">G24*H24*365/360</f>
        <v>0</v>
      </c>
      <c r="K24" s="1" t="e">
        <f>I24/G24</f>
        <v>#DIV/0!</v>
      </c>
      <c r="L24" s="56"/>
    </row>
    <row r="25" spans="6:13">
      <c r="F25" s="29" t="s">
        <v>20</v>
      </c>
      <c r="G25" s="17">
        <f>'A&amp;R'!C96</f>
        <v>0</v>
      </c>
      <c r="H25" s="57">
        <f>'A&amp;R'!D96</f>
        <v>0</v>
      </c>
      <c r="I25" s="23">
        <f t="shared" ref="I25" si="1">G25*H25*365/360</f>
        <v>0</v>
      </c>
    </row>
    <row r="26" spans="6:13">
      <c r="F26" s="50" t="str">
        <f>""</f>
        <v/>
      </c>
      <c r="G26" s="51">
        <v>0</v>
      </c>
      <c r="H26" s="52"/>
      <c r="I26" s="51">
        <f t="shared" si="0"/>
        <v>0</v>
      </c>
    </row>
    <row r="27" spans="6:13">
      <c r="F27" s="31" t="s">
        <v>12</v>
      </c>
      <c r="G27" s="24">
        <f>SUM(G23,G24,G25,G26)</f>
        <v>0</v>
      </c>
      <c r="H27" s="57">
        <v>4.7100000000000003E-2</v>
      </c>
      <c r="I27" s="23">
        <f t="shared" si="0"/>
        <v>0</v>
      </c>
    </row>
    <row r="31" spans="6:13" ht="13.5">
      <c r="F31" s="58" t="s">
        <v>21</v>
      </c>
      <c r="M31" t="s">
        <v>36</v>
      </c>
    </row>
    <row r="32" spans="6:13" ht="13.5">
      <c r="F32" s="58" t="s">
        <v>22</v>
      </c>
      <c r="M32" s="2" t="s">
        <v>36</v>
      </c>
    </row>
    <row r="33" spans="6:14" ht="13.5">
      <c r="F33" s="58" t="s">
        <v>23</v>
      </c>
      <c r="M33" s="2" t="s">
        <v>36</v>
      </c>
    </row>
    <row r="34" spans="6:14" ht="13.5">
      <c r="F34" s="58"/>
    </row>
    <row r="35" spans="6:14" ht="13.5">
      <c r="F35" s="59" t="s">
        <v>24</v>
      </c>
    </row>
    <row r="36" spans="6:14" ht="13.5">
      <c r="F36" s="58" t="s">
        <v>25</v>
      </c>
      <c r="M36" s="2" t="s">
        <v>36</v>
      </c>
      <c r="N36" t="s">
        <v>38</v>
      </c>
    </row>
    <row r="37" spans="6:14" ht="13.5">
      <c r="F37" s="58" t="s">
        <v>26</v>
      </c>
      <c r="M37" s="2" t="s">
        <v>36</v>
      </c>
    </row>
    <row r="38" spans="6:14" ht="13.5">
      <c r="F38" s="58" t="s">
        <v>27</v>
      </c>
      <c r="M38" s="2" t="s">
        <v>36</v>
      </c>
    </row>
    <row r="39" spans="6:14" ht="13.5">
      <c r="F39" s="58" t="s">
        <v>28</v>
      </c>
      <c r="M39" s="2" t="s">
        <v>36</v>
      </c>
    </row>
    <row r="40" spans="6:14" ht="13.5">
      <c r="F40" s="58"/>
    </row>
    <row r="41" spans="6:14" ht="13.5">
      <c r="F41" s="58" t="s">
        <v>29</v>
      </c>
      <c r="M41" s="2" t="s">
        <v>36</v>
      </c>
      <c r="N41" t="s">
        <v>37</v>
      </c>
    </row>
    <row r="42" spans="6:14" ht="13.5">
      <c r="F42" s="58" t="s">
        <v>30</v>
      </c>
      <c r="M42" s="2" t="s">
        <v>36</v>
      </c>
    </row>
    <row r="45" spans="6:14" ht="13.5">
      <c r="F45" s="59" t="s">
        <v>31</v>
      </c>
    </row>
    <row r="46" spans="6:14" ht="13.5">
      <c r="F46" s="58" t="s">
        <v>32</v>
      </c>
      <c r="M46" s="2" t="s">
        <v>36</v>
      </c>
    </row>
    <row r="47" spans="6:14" ht="13.5">
      <c r="F47" s="58" t="s">
        <v>33</v>
      </c>
      <c r="M47" s="2" t="s">
        <v>36</v>
      </c>
    </row>
    <row r="48" spans="6:14" ht="13.5">
      <c r="F48" s="58"/>
    </row>
    <row r="49" spans="6:13" ht="13.5">
      <c r="F49" s="58" t="s">
        <v>34</v>
      </c>
      <c r="M49" s="2" t="s">
        <v>36</v>
      </c>
    </row>
    <row r="50" spans="6:13" ht="13.5">
      <c r="F50" s="58" t="s">
        <v>35</v>
      </c>
      <c r="M50" s="2" t="s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A&amp;R</vt:lpstr>
      <vt:lpstr>CF(M)</vt:lpstr>
      <vt:lpstr>CF(H)</vt:lpstr>
      <vt:lpstr>reference</vt:lpstr>
      <vt:lpstr>note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Kyungtaek Lee</dc:creator>
  <cp:lastModifiedBy>Lee Kyungtaek</cp:lastModifiedBy>
  <cp:lastPrinted>2018-12-28T10:30:24Z</cp:lastPrinted>
  <dcterms:created xsi:type="dcterms:W3CDTF">2018-01-18T05:22:46Z</dcterms:created>
  <dcterms:modified xsi:type="dcterms:W3CDTF">2019-09-30T05:08:46Z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